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426"/>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71\"/>
    </mc:Choice>
  </mc:AlternateContent>
  <xr:revisionPtr revIDLastSave="0" documentId="13_ncr:1_{B5F8361F-2DEE-462F-81E7-2B072A68D18F}" xr6:coauthVersionLast="45" xr6:coauthVersionMax="45" xr10:uidLastSave="{00000000-0000-0000-0000-000000000000}"/>
  <bookViews>
    <workbookView xWindow="9075" yWindow="540" windowWidth="17715" windowHeight="14220" tabRatio="842" xr2:uid="{00000000-000D-0000-FFFF-FFFF00000000}"/>
  </bookViews>
  <sheets>
    <sheet name="Formato" sheetId="316" r:id="rId1"/>
    <sheet name="Predial" sheetId="1010" r:id="rId2"/>
    <sheet name="FINANCIERO" sheetId="1012" r:id="rId3"/>
    <sheet name="Registro fotográfico social" sheetId="1009" r:id="rId4"/>
    <sheet name="Registro fotográfico redes" sheetId="966" r:id="rId5"/>
    <sheet name="Registro fotográfico técnico" sheetId="1005" r:id="rId6"/>
    <sheet name="Registro fotográfico túnel" sheetId="1008" r:id="rId7"/>
    <sheet name="Registro fotográfico puentes" sheetId="1006" r:id="rId8"/>
    <sheet name="Registro fotográfico OyM" sheetId="1007" r:id="rId9"/>
    <sheet name="Registro fotográfico ambiental" sheetId="1011"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FINANCIERO!$A$4:$R$184</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FINANCIERO!$B$1:$L$208</definedName>
    <definedName name="_xlnm.Print_Area" localSheetId="1">Predial!$A$1:$I$46</definedName>
    <definedName name="_xlnm.Print_Area" localSheetId="9">'Registro fotográfico ambiental'!$B$1:$M$576</definedName>
    <definedName name="_xlnm.Print_Area" localSheetId="8">'Registro fotográfico OyM'!$B$1:$M$101</definedName>
    <definedName name="_xlnm.Print_Area" localSheetId="5">'Registro fotográfico técnico'!$B$1:$M$104</definedName>
    <definedName name="_xlnm.Print_Area" localSheetId="6">'Registro fotográfico túnel'!$B$1:$L$181</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12" l="1"/>
  <c r="I15" i="1012"/>
  <c r="K15" i="1012" s="1"/>
  <c r="I16" i="1012"/>
  <c r="K16" i="1012" s="1"/>
  <c r="I17" i="1012"/>
  <c r="K17" i="1012" s="1"/>
  <c r="I18" i="1012"/>
  <c r="K18" i="1012" s="1"/>
  <c r="I19" i="1012"/>
  <c r="K19" i="1012" s="1"/>
  <c r="I20" i="1012"/>
  <c r="K20" i="1012" s="1"/>
  <c r="I21" i="1012"/>
  <c r="K21" i="1012" s="1"/>
  <c r="I22" i="1012"/>
  <c r="K22" i="1012" s="1"/>
  <c r="I23" i="1012"/>
  <c r="K23" i="1012" s="1"/>
  <c r="I24" i="1012"/>
  <c r="K24" i="1012" s="1"/>
  <c r="I25" i="1012"/>
  <c r="K25" i="1012" s="1"/>
  <c r="I26" i="1012"/>
  <c r="K26" i="1012" s="1"/>
  <c r="I27" i="1012"/>
  <c r="K27" i="1012" s="1"/>
  <c r="I28" i="1012"/>
  <c r="K28" i="1012" s="1"/>
  <c r="I29" i="1012"/>
  <c r="K29" i="1012" s="1"/>
  <c r="I30" i="1012"/>
  <c r="K30" i="1012" s="1"/>
  <c r="I31" i="1012"/>
  <c r="K31" i="1012" s="1"/>
  <c r="I32" i="1012"/>
  <c r="K32" i="1012" s="1"/>
  <c r="I33" i="1012"/>
  <c r="K33" i="1012" s="1"/>
  <c r="I34" i="1012"/>
  <c r="K34" i="1012" s="1"/>
  <c r="I35" i="1012"/>
  <c r="K35" i="1012" s="1"/>
  <c r="I36" i="1012"/>
  <c r="K36" i="1012" s="1"/>
  <c r="I37" i="1012"/>
  <c r="K37" i="1012" s="1"/>
  <c r="I38" i="1012"/>
  <c r="K38" i="1012" s="1"/>
  <c r="I39" i="1012"/>
  <c r="K39" i="1012" s="1"/>
  <c r="I40" i="1012"/>
  <c r="K40" i="1012" s="1"/>
  <c r="I41" i="1012"/>
  <c r="K41" i="1012" s="1"/>
  <c r="I42" i="1012"/>
  <c r="K42" i="1012" s="1"/>
  <c r="I43" i="1012"/>
  <c r="K43" i="1012" s="1"/>
  <c r="I44" i="1012"/>
  <c r="K44" i="1012" s="1"/>
  <c r="I45" i="1012"/>
  <c r="K45" i="1012" s="1"/>
  <c r="I46" i="1012"/>
  <c r="K46" i="1012" s="1"/>
  <c r="I47" i="1012"/>
  <c r="K47" i="1012" s="1"/>
  <c r="I48" i="1012"/>
  <c r="K48" i="1012" s="1"/>
  <c r="I49" i="1012"/>
  <c r="K49" i="1012" s="1"/>
  <c r="I50" i="1012"/>
  <c r="K50" i="1012" s="1"/>
  <c r="I51" i="1012"/>
  <c r="K51" i="1012" s="1"/>
  <c r="I52" i="1012"/>
  <c r="K52" i="1012" s="1"/>
  <c r="I53" i="1012"/>
  <c r="K53" i="1012" s="1"/>
  <c r="I54" i="1012"/>
  <c r="K54" i="1012" s="1"/>
  <c r="I55" i="1012"/>
  <c r="K55" i="1012" s="1"/>
  <c r="I56" i="1012"/>
  <c r="K56" i="1012" s="1"/>
  <c r="I57" i="1012"/>
  <c r="K57" i="1012" s="1"/>
  <c r="I58" i="1012"/>
  <c r="K58" i="1012" s="1"/>
  <c r="I59" i="1012"/>
  <c r="K59" i="1012" s="1"/>
  <c r="I60" i="1012"/>
  <c r="K60" i="1012" s="1"/>
  <c r="I61" i="1012"/>
  <c r="K61" i="1012" s="1"/>
  <c r="I62" i="1012"/>
  <c r="K62" i="1012" s="1"/>
  <c r="I63" i="1012"/>
  <c r="K63" i="1012" s="1"/>
  <c r="I64" i="1012"/>
  <c r="K64" i="1012" s="1"/>
  <c r="I65" i="1012"/>
  <c r="K65" i="1012" s="1"/>
  <c r="I66" i="1012"/>
  <c r="K66" i="1012" s="1"/>
  <c r="I67" i="1012"/>
  <c r="K67" i="1012" s="1"/>
  <c r="I68" i="1012"/>
  <c r="K68" i="1012" s="1"/>
  <c r="I69" i="1012"/>
  <c r="K69" i="1012" s="1"/>
  <c r="I70" i="1012"/>
  <c r="K70" i="1012" s="1"/>
  <c r="I71" i="1012"/>
  <c r="K71" i="1012" s="1"/>
  <c r="I72" i="1012"/>
  <c r="K72" i="1012" s="1"/>
  <c r="I73" i="1012"/>
  <c r="K73" i="1012" s="1"/>
  <c r="I74" i="1012"/>
  <c r="K74" i="1012" s="1"/>
  <c r="I75" i="1012"/>
  <c r="K75" i="1012" s="1"/>
  <c r="I76" i="1012"/>
  <c r="K76" i="1012" s="1"/>
  <c r="I77" i="1012"/>
  <c r="K77" i="1012" s="1"/>
  <c r="I78" i="1012"/>
  <c r="K78" i="1012" s="1"/>
  <c r="I79" i="1012"/>
  <c r="K79" i="1012" s="1"/>
  <c r="I80" i="1012"/>
  <c r="K80" i="1012" s="1"/>
  <c r="I81" i="1012"/>
  <c r="K81" i="1012" s="1"/>
  <c r="I82" i="1012"/>
  <c r="K82" i="1012" s="1"/>
  <c r="I83" i="1012"/>
  <c r="K83" i="1012" s="1"/>
  <c r="I84" i="1012"/>
  <c r="K84" i="1012" s="1"/>
  <c r="I85" i="1012"/>
  <c r="K85" i="1012" s="1"/>
  <c r="I86" i="1012"/>
  <c r="K86" i="1012" s="1"/>
  <c r="I87" i="1012"/>
  <c r="K87" i="1012" s="1"/>
  <c r="I88" i="1012"/>
  <c r="K88" i="1012" s="1"/>
  <c r="I89" i="1012"/>
  <c r="K89" i="1012" s="1"/>
  <c r="I90" i="1012"/>
  <c r="K90" i="1012" s="1"/>
  <c r="I91" i="1012"/>
  <c r="K91" i="1012" s="1"/>
  <c r="I92" i="1012"/>
  <c r="K92" i="1012" s="1"/>
  <c r="I93" i="1012"/>
  <c r="K93" i="1012" s="1"/>
  <c r="I94" i="1012"/>
  <c r="K94" i="1012" s="1"/>
  <c r="I95" i="1012"/>
  <c r="K95" i="1012" s="1"/>
  <c r="I96" i="1012"/>
  <c r="K96" i="1012" s="1"/>
  <c r="I97" i="1012"/>
  <c r="K97" i="1012" s="1"/>
  <c r="I98" i="1012"/>
  <c r="K98" i="1012" s="1"/>
  <c r="I99" i="1012"/>
  <c r="K99" i="1012" s="1"/>
  <c r="I100" i="1012"/>
  <c r="K100" i="1012" s="1"/>
  <c r="I101" i="1012"/>
  <c r="K101" i="1012" s="1"/>
  <c r="I102" i="1012"/>
  <c r="K102" i="1012" s="1"/>
  <c r="I103" i="1012"/>
  <c r="K103" i="1012" s="1"/>
  <c r="I104" i="1012"/>
  <c r="K104" i="1012" s="1"/>
  <c r="I105" i="1012"/>
  <c r="K105" i="1012" s="1"/>
  <c r="I106" i="1012"/>
  <c r="K106" i="1012" s="1"/>
  <c r="I107" i="1012"/>
  <c r="K107" i="1012" s="1"/>
  <c r="I108" i="1012"/>
  <c r="K108" i="1012" s="1"/>
  <c r="I109" i="1012"/>
  <c r="K109" i="1012" s="1"/>
  <c r="I110" i="1012"/>
  <c r="K110" i="1012" s="1"/>
  <c r="I111" i="1012"/>
  <c r="K111" i="1012" s="1"/>
  <c r="I112" i="1012"/>
  <c r="K112" i="1012" s="1"/>
  <c r="I113" i="1012"/>
  <c r="K113" i="1012" s="1"/>
  <c r="I114" i="1012"/>
  <c r="K114" i="1012" s="1"/>
  <c r="I115" i="1012"/>
  <c r="K115" i="1012" s="1"/>
  <c r="I116" i="1012"/>
  <c r="K116" i="1012" s="1"/>
  <c r="I117" i="1012"/>
  <c r="K117" i="1012" s="1"/>
  <c r="I118" i="1012"/>
  <c r="K118" i="1012" s="1"/>
  <c r="I119" i="1012"/>
  <c r="K119" i="1012" s="1"/>
  <c r="I120" i="1012"/>
  <c r="K120" i="1012" s="1"/>
  <c r="I121" i="1012"/>
  <c r="K121" i="1012" s="1"/>
  <c r="I122" i="1012"/>
  <c r="K122" i="1012" s="1"/>
  <c r="I123" i="1012"/>
  <c r="K123" i="1012" s="1"/>
  <c r="E124" i="1012"/>
  <c r="E127" i="1012" s="1"/>
  <c r="I125" i="1012"/>
  <c r="K125" i="1012" s="1"/>
  <c r="I126" i="1012"/>
  <c r="K126" i="1012"/>
  <c r="I132" i="1012"/>
  <c r="K132" i="1012"/>
  <c r="I133" i="1012"/>
  <c r="K133" i="1012" s="1"/>
  <c r="I134" i="1012"/>
  <c r="K134" i="1012"/>
  <c r="I135" i="1012"/>
  <c r="K135" i="1012" s="1"/>
  <c r="I136" i="1012"/>
  <c r="K136" i="1012"/>
  <c r="I137" i="1012"/>
  <c r="K137" i="1012" s="1"/>
  <c r="I138" i="1012"/>
  <c r="K138" i="1012"/>
  <c r="I139" i="1012"/>
  <c r="K139" i="1012" s="1"/>
  <c r="I140" i="1012"/>
  <c r="K140" i="1012"/>
  <c r="I141" i="1012"/>
  <c r="K141" i="1012" s="1"/>
  <c r="I142" i="1012"/>
  <c r="K142" i="1012"/>
  <c r="I143" i="1012"/>
  <c r="K143" i="1012" s="1"/>
  <c r="I144" i="1012"/>
  <c r="K144" i="1012"/>
  <c r="I145" i="1012"/>
  <c r="K145" i="1012" s="1"/>
  <c r="I146" i="1012"/>
  <c r="K146" i="1012"/>
  <c r="I147" i="1012"/>
  <c r="K147" i="1012" s="1"/>
  <c r="I148" i="1012"/>
  <c r="K148" i="1012"/>
  <c r="E149" i="1012"/>
  <c r="I149" i="1012"/>
  <c r="K149" i="1012"/>
  <c r="I150" i="1012"/>
  <c r="K150" i="1012" s="1"/>
  <c r="I151" i="1012"/>
  <c r="K151" i="1012"/>
  <c r="I152" i="1012"/>
  <c r="K152" i="1012" s="1"/>
  <c r="I153" i="1012"/>
  <c r="K153" i="1012"/>
  <c r="I154" i="1012"/>
  <c r="K154" i="1012" s="1"/>
  <c r="I155" i="1012"/>
  <c r="K155" i="1012"/>
  <c r="I156" i="1012"/>
  <c r="K156" i="1012" s="1"/>
  <c r="I157" i="1012"/>
  <c r="K157" i="1012"/>
  <c r="I158" i="1012"/>
  <c r="K158" i="1012" s="1"/>
  <c r="I159" i="1012"/>
  <c r="K159" i="1012"/>
  <c r="I160" i="1012"/>
  <c r="K160" i="1012" s="1"/>
  <c r="I161" i="1012"/>
  <c r="K161" i="1012"/>
  <c r="I162" i="1012"/>
  <c r="K162" i="1012" s="1"/>
  <c r="I163" i="1012"/>
  <c r="K163" i="1012"/>
  <c r="I164" i="1012"/>
  <c r="K164" i="1012" s="1"/>
  <c r="I165" i="1012"/>
  <c r="K165" i="1012"/>
  <c r="I169" i="1012"/>
  <c r="K169" i="1012" s="1"/>
  <c r="I170" i="1012"/>
  <c r="K170" i="1012"/>
  <c r="I171" i="1012"/>
  <c r="K171" i="1012" s="1"/>
  <c r="I172" i="1012"/>
  <c r="K172" i="1012"/>
  <c r="I173" i="1012"/>
  <c r="K173" i="1012" s="1"/>
  <c r="I174" i="1012"/>
  <c r="K174" i="1012"/>
  <c r="I175" i="1012"/>
  <c r="K175" i="1012" s="1"/>
  <c r="I176" i="1012"/>
  <c r="K176" i="1012"/>
  <c r="I177" i="1012"/>
  <c r="K177" i="1012" s="1"/>
  <c r="I178" i="1012"/>
  <c r="K178" i="1012"/>
  <c r="I179" i="1012"/>
  <c r="K179" i="1012" s="1"/>
  <c r="I180" i="1012"/>
  <c r="K180" i="1012"/>
  <c r="I181" i="1012"/>
  <c r="K181" i="1012" s="1"/>
  <c r="L181" i="1012" s="1"/>
  <c r="I182" i="1012"/>
  <c r="K182" i="1012"/>
  <c r="I189" i="1012"/>
  <c r="K189" i="1012" s="1"/>
  <c r="I190" i="1012"/>
  <c r="K190" i="1012"/>
  <c r="I191" i="1012"/>
  <c r="K191" i="1012" s="1"/>
  <c r="I192" i="1012"/>
  <c r="K192" i="1012"/>
  <c r="I193" i="1012"/>
  <c r="K193" i="1012" s="1"/>
  <c r="I194" i="1012"/>
  <c r="K194" i="1012"/>
  <c r="I195" i="1012"/>
  <c r="K195" i="1012" s="1"/>
  <c r="I196" i="1012"/>
  <c r="K196" i="1012"/>
  <c r="I197" i="1012"/>
  <c r="K197" i="1012" s="1"/>
  <c r="I198" i="1012"/>
  <c r="K198" i="1012"/>
  <c r="I199" i="1012"/>
  <c r="K199" i="1012" s="1"/>
  <c r="I203" i="1012"/>
  <c r="K203" i="1012"/>
  <c r="I204" i="1012"/>
  <c r="K204" i="1012" s="1"/>
  <c r="I205" i="1012"/>
  <c r="K205" i="1012"/>
  <c r="I206" i="1012"/>
  <c r="K206" i="1012" s="1"/>
  <c r="I207" i="1012"/>
  <c r="K207" i="1012"/>
  <c r="I208" i="1012"/>
  <c r="K208" i="1012" s="1"/>
  <c r="I209" i="1012"/>
  <c r="K209" i="1012"/>
  <c r="I210" i="1012"/>
  <c r="K210" i="1012" s="1"/>
  <c r="E211" i="1012"/>
  <c r="K211" i="1012" s="1"/>
  <c r="I211" i="1012"/>
  <c r="I212" i="1012"/>
  <c r="K212" i="1012"/>
  <c r="H213" i="1012"/>
  <c r="I213" i="1012"/>
  <c r="K213" i="1012" s="1"/>
  <c r="I214" i="1012"/>
  <c r="K214" i="1012"/>
  <c r="I215" i="1012"/>
  <c r="K215" i="1012" s="1"/>
  <c r="I216" i="1012"/>
  <c r="K216" i="1012"/>
  <c r="I217" i="1012"/>
  <c r="K217" i="1012" s="1"/>
  <c r="I218" i="1012"/>
  <c r="K218" i="1012"/>
  <c r="I219" i="1012"/>
  <c r="K219" i="1012" s="1"/>
  <c r="I220" i="1012"/>
  <c r="K220" i="1012"/>
  <c r="P223" i="1012"/>
  <c r="Q223" i="1012"/>
  <c r="R223" i="1012"/>
  <c r="I224" i="1012"/>
  <c r="K224" i="1012" s="1"/>
  <c r="I225" i="1012"/>
  <c r="K225" i="1012"/>
  <c r="I226" i="1012"/>
  <c r="K226" i="1012"/>
  <c r="I227" i="1012"/>
  <c r="K227" i="1012" s="1"/>
  <c r="I228" i="1012"/>
  <c r="K228" i="1012"/>
  <c r="I229" i="1012"/>
  <c r="K229" i="1012" s="1"/>
  <c r="I230" i="1012"/>
  <c r="K230" i="1012"/>
  <c r="I231" i="1012"/>
  <c r="K231" i="1012" s="1"/>
  <c r="I232" i="1012"/>
  <c r="K232" i="1012"/>
  <c r="I233" i="1012"/>
  <c r="K233" i="1012" s="1"/>
  <c r="I234" i="1012"/>
  <c r="K234" i="1012"/>
  <c r="I235" i="1012"/>
  <c r="K235" i="1012" s="1"/>
  <c r="I236" i="1012"/>
  <c r="K236" i="1012"/>
  <c r="I237" i="1012"/>
  <c r="K237" i="1012" s="1"/>
  <c r="I238" i="1012"/>
  <c r="K238" i="1012"/>
  <c r="I239" i="1012"/>
  <c r="K239" i="1012" s="1"/>
  <c r="I240" i="1012"/>
  <c r="K240" i="1012"/>
  <c r="I241" i="1012"/>
  <c r="K241" i="1012" s="1"/>
  <c r="I242" i="1012"/>
  <c r="K242" i="1012"/>
  <c r="I243" i="1012"/>
  <c r="K243" i="1012" s="1"/>
  <c r="I244" i="1012"/>
  <c r="K244" i="1012"/>
  <c r="I245" i="1012"/>
  <c r="K245" i="1012" s="1"/>
  <c r="I246" i="1012"/>
  <c r="K246" i="1012"/>
  <c r="I247" i="1012"/>
  <c r="K247" i="1012" s="1"/>
  <c r="I248" i="1012"/>
  <c r="K248" i="1012"/>
  <c r="I249" i="1012"/>
  <c r="K249" i="1012" s="1"/>
  <c r="I250" i="1012"/>
  <c r="K250" i="1012"/>
  <c r="I251" i="1012"/>
  <c r="K251" i="1012" s="1"/>
  <c r="I252" i="1012"/>
  <c r="K252" i="1012"/>
  <c r="I253" i="1012"/>
  <c r="K253" i="1012" s="1"/>
  <c r="I254" i="1012"/>
  <c r="K254" i="1012"/>
  <c r="E255" i="1012"/>
  <c r="Q225" i="1012" s="1"/>
  <c r="I255" i="1012"/>
  <c r="K255" i="1012"/>
  <c r="I256" i="1012"/>
  <c r="K256" i="1012" s="1"/>
  <c r="I257" i="1012"/>
  <c r="K257" i="1012"/>
  <c r="I258" i="1012"/>
  <c r="K258" i="1012" s="1"/>
  <c r="I259" i="1012"/>
  <c r="K259" i="1012"/>
  <c r="I260" i="1012"/>
  <c r="K260" i="1012" s="1"/>
  <c r="I261" i="1012"/>
  <c r="K261" i="1012"/>
  <c r="I262" i="1012"/>
  <c r="K262" i="1012" s="1"/>
  <c r="I263" i="1012"/>
  <c r="K263" i="1012"/>
  <c r="I264" i="1012"/>
  <c r="K264" i="1012" s="1"/>
  <c r="I265" i="1012"/>
  <c r="K265" i="1012" s="1"/>
  <c r="I266" i="1012"/>
  <c r="K266" i="1012" s="1"/>
  <c r="I267" i="1012"/>
  <c r="E268" i="1012"/>
  <c r="I268" i="1012"/>
  <c r="K268" i="1012" s="1"/>
  <c r="E269" i="1012"/>
  <c r="E277" i="1012" s="1"/>
  <c r="H269" i="1012"/>
  <c r="P225" i="1012" s="1"/>
  <c r="I272" i="1012"/>
  <c r="K272" i="1012" s="1"/>
  <c r="K276" i="1012" s="1"/>
  <c r="L276" i="1012" s="1"/>
  <c r="I273" i="1012"/>
  <c r="I274" i="1012"/>
  <c r="K274" i="1012"/>
  <c r="I275" i="1012"/>
  <c r="E275" i="1012" s="1"/>
  <c r="E267" i="1012" s="1"/>
  <c r="K267" i="1012" s="1"/>
  <c r="E276" i="1012"/>
  <c r="H276" i="1012"/>
  <c r="H277" i="1012"/>
  <c r="I284" i="1012"/>
  <c r="K284" i="1012"/>
  <c r="I294" i="1012"/>
  <c r="K294" i="1012"/>
  <c r="E295" i="1012"/>
  <c r="I295" i="1012"/>
  <c r="K295" i="1012"/>
  <c r="I296" i="1012"/>
  <c r="K296" i="1012" s="1"/>
  <c r="I297" i="1012"/>
  <c r="K297" i="1012"/>
  <c r="I298" i="1012"/>
  <c r="K298" i="1012" s="1"/>
  <c r="I299" i="1012"/>
  <c r="K299" i="1012"/>
  <c r="E300" i="1012"/>
  <c r="K300" i="1012" s="1"/>
  <c r="I300" i="1012"/>
  <c r="I301" i="1012"/>
  <c r="K301" i="1012"/>
  <c r="I302" i="1012"/>
  <c r="K302" i="1012"/>
  <c r="I303" i="1012"/>
  <c r="K303" i="1012"/>
  <c r="I304" i="1012"/>
  <c r="K304" i="1012"/>
  <c r="I305" i="1012"/>
  <c r="K305" i="1012"/>
  <c r="I306" i="1012"/>
  <c r="K306" i="1012"/>
  <c r="I307" i="1012"/>
  <c r="K307" i="1012"/>
  <c r="I308" i="1012"/>
  <c r="K308" i="1012"/>
  <c r="I309" i="1012"/>
  <c r="K309" i="1012"/>
  <c r="I310" i="1012"/>
  <c r="K310" i="1012"/>
  <c r="I311" i="1012"/>
  <c r="K311" i="1012"/>
  <c r="I312" i="1012"/>
  <c r="K312" i="1012"/>
  <c r="I313" i="1012"/>
  <c r="K313" i="1012"/>
  <c r="I314" i="1012"/>
  <c r="I315" i="1012"/>
  <c r="I316" i="1012"/>
  <c r="K316" i="1012"/>
  <c r="I319" i="1012"/>
  <c r="K319" i="1012"/>
  <c r="I320" i="1012"/>
  <c r="K320" i="1012"/>
  <c r="I321" i="1012"/>
  <c r="K321" i="1012"/>
  <c r="I322" i="1012"/>
  <c r="K322" i="1012"/>
  <c r="H323" i="1012"/>
  <c r="I328" i="1012"/>
  <c r="K328" i="1012"/>
  <c r="I329" i="1012"/>
  <c r="K329" i="1012"/>
  <c r="I330" i="1012"/>
  <c r="K330" i="1012"/>
  <c r="H335" i="1012"/>
  <c r="N225" i="1012" l="1"/>
  <c r="K124" i="1012"/>
  <c r="K127" i="1012" s="1"/>
  <c r="K323" i="1012"/>
  <c r="L323" i="1012" s="1"/>
  <c r="N226" i="1012"/>
  <c r="N227" i="1012" s="1"/>
  <c r="N228" i="1012" s="1"/>
  <c r="N229" i="1012" s="1"/>
  <c r="N230" i="1012" s="1"/>
  <c r="N231" i="1012" s="1"/>
  <c r="N232" i="1012" s="1"/>
  <c r="N233" i="1012" s="1"/>
  <c r="N234" i="1012" s="1"/>
  <c r="N235" i="1012" s="1"/>
  <c r="N236" i="1012" s="1"/>
  <c r="N237" i="1012" s="1"/>
  <c r="N238" i="1012" s="1"/>
  <c r="N239" i="1012" s="1"/>
  <c r="N240" i="1012" s="1"/>
  <c r="N241" i="1012" s="1"/>
  <c r="N242" i="1012" s="1"/>
  <c r="N243" i="1012" s="1"/>
  <c r="N244" i="1012" s="1"/>
  <c r="N245" i="1012" s="1"/>
  <c r="N246" i="1012" s="1"/>
  <c r="N247" i="1012" s="1"/>
  <c r="N248" i="1012" s="1"/>
  <c r="N249" i="1012" s="1"/>
  <c r="N250" i="1012" s="1"/>
  <c r="N251" i="1012" s="1"/>
  <c r="N252" i="1012" s="1"/>
  <c r="N253" i="1012" s="1"/>
  <c r="N254" i="1012" s="1"/>
  <c r="N255" i="1012" s="1"/>
  <c r="N256" i="1012" s="1"/>
  <c r="N257" i="1012" s="1"/>
  <c r="N258" i="1012" s="1"/>
  <c r="N259" i="1012" s="1"/>
  <c r="N260" i="1012" s="1"/>
  <c r="N261" i="1012" s="1"/>
  <c r="N262" i="1012" s="1"/>
  <c r="N263" i="1012" s="1"/>
  <c r="N224" i="1012"/>
  <c r="K269" i="1012"/>
  <c r="E323" i="1012"/>
  <c r="Q54" i="1010"/>
  <c r="Q53" i="1010"/>
  <c r="Q52" i="1010"/>
  <c r="P52" i="1010"/>
  <c r="O52" i="1010"/>
  <c r="N52" i="1010"/>
  <c r="M52" i="1010"/>
  <c r="Q51" i="1010"/>
  <c r="P51" i="1010"/>
  <c r="Q50" i="1010"/>
  <c r="Q49" i="1010"/>
  <c r="P49" i="1010"/>
  <c r="O49" i="1010"/>
  <c r="N49" i="1010"/>
  <c r="Q48" i="1010"/>
  <c r="Q47" i="1010"/>
  <c r="Q46" i="1010"/>
  <c r="P46" i="1010"/>
  <c r="O46" i="1010"/>
  <c r="N46" i="1010"/>
  <c r="Q45" i="1010"/>
  <c r="Q44" i="1010"/>
  <c r="Q43" i="1010"/>
  <c r="O43" i="1010"/>
  <c r="N43" i="1010"/>
  <c r="Q42" i="1010"/>
  <c r="G42" i="1010"/>
  <c r="Q41" i="1010"/>
  <c r="Q40" i="1010"/>
  <c r="O40" i="1010"/>
  <c r="N40" i="1010"/>
  <c r="M40" i="1010"/>
  <c r="G40" i="1010"/>
  <c r="Q39" i="1010"/>
  <c r="G39" i="1010"/>
  <c r="Q38" i="1010"/>
  <c r="G38" i="1010"/>
  <c r="Q37" i="1010"/>
  <c r="O37" i="1010"/>
  <c r="N37" i="1010"/>
  <c r="G37" i="1010"/>
  <c r="Q36" i="1010"/>
  <c r="G36" i="1010"/>
  <c r="Q35" i="1010"/>
  <c r="G35" i="1010"/>
  <c r="Q34" i="1010"/>
  <c r="O34" i="1010"/>
  <c r="G34" i="1010"/>
  <c r="Q33" i="1010"/>
  <c r="O33" i="1010"/>
  <c r="G33" i="1010"/>
  <c r="Q32" i="1010"/>
  <c r="O32" i="1010"/>
  <c r="G32" i="1010"/>
  <c r="Q31" i="1010"/>
  <c r="P31" i="1010"/>
  <c r="O31" i="1010"/>
  <c r="N31" i="1010"/>
  <c r="M31" i="1010"/>
  <c r="G31" i="1010"/>
  <c r="Q30" i="1010"/>
  <c r="O30" i="1010"/>
  <c r="N30" i="1010"/>
  <c r="M30" i="1010"/>
  <c r="G30" i="1010"/>
  <c r="Q29" i="1010"/>
  <c r="O29" i="1010"/>
  <c r="N29" i="1010"/>
  <c r="G29" i="1010"/>
  <c r="P28" i="1010"/>
  <c r="O28" i="1010"/>
  <c r="N28" i="1010"/>
  <c r="M28" i="1010"/>
  <c r="Q28" i="1010" s="1"/>
  <c r="G28" i="1010"/>
  <c r="Q27" i="1010"/>
  <c r="G27" i="1010"/>
  <c r="Q26" i="1010"/>
  <c r="G26" i="1010"/>
  <c r="P25" i="1010"/>
  <c r="O25" i="1010"/>
  <c r="N25" i="1010"/>
  <c r="M25" i="1010"/>
  <c r="Q25" i="1010" s="1"/>
  <c r="G25" i="1010"/>
  <c r="Q24" i="1010"/>
  <c r="G24" i="1010"/>
  <c r="Q23" i="1010"/>
  <c r="G23" i="1010"/>
  <c r="Q22" i="1010"/>
  <c r="P22" i="1010"/>
  <c r="O22" i="1010"/>
  <c r="N22" i="1010"/>
  <c r="M22" i="1010"/>
  <c r="G22" i="1010"/>
  <c r="P21" i="1010"/>
  <c r="Q21" i="1010" s="1"/>
  <c r="O21" i="1010"/>
  <c r="N21" i="1010"/>
  <c r="M21" i="1010"/>
  <c r="G21" i="1010"/>
  <c r="Q20" i="1010"/>
  <c r="P20" i="1010"/>
  <c r="O20" i="1010"/>
  <c r="N20" i="1010"/>
  <c r="G20" i="1010"/>
  <c r="Q19" i="1010"/>
  <c r="P19" i="1010"/>
  <c r="O19" i="1010"/>
  <c r="N19" i="1010"/>
  <c r="M19" i="1010"/>
  <c r="G19" i="1010"/>
  <c r="Q18" i="1010"/>
  <c r="G18" i="1010"/>
  <c r="Q17" i="1010"/>
  <c r="G17" i="1010"/>
  <c r="Q16" i="1010"/>
  <c r="P16" i="1010"/>
  <c r="O16" i="1010"/>
  <c r="N16" i="1010"/>
  <c r="M16" i="1010"/>
  <c r="G16" i="1010"/>
  <c r="Q15" i="1010"/>
  <c r="G15" i="1010"/>
  <c r="Q14" i="1010"/>
  <c r="G14" i="1010"/>
  <c r="Q13" i="1010"/>
  <c r="P13" i="1010"/>
  <c r="O13" i="1010"/>
  <c r="N13" i="1010"/>
  <c r="M13" i="1010"/>
  <c r="G13" i="1010"/>
  <c r="Q12" i="1010"/>
  <c r="P12" i="1010"/>
  <c r="N12" i="1010"/>
  <c r="M12" i="1010"/>
  <c r="G12" i="1010"/>
  <c r="E12" i="1010"/>
  <c r="D12" i="1010"/>
  <c r="Q11" i="1010"/>
  <c r="P11" i="1010"/>
  <c r="N11" i="1010"/>
  <c r="M11" i="1010"/>
  <c r="G11" i="1010"/>
  <c r="E11" i="1010"/>
  <c r="D11" i="1010"/>
  <c r="Q10" i="1010"/>
  <c r="G10" i="1010"/>
  <c r="K277" i="1012" l="1"/>
  <c r="L277" i="1012" s="1"/>
  <c r="L269" i="1012"/>
  <c r="S392" i="316"/>
  <c r="S391" i="316"/>
  <c r="S389" i="316"/>
  <c r="S390" i="316" s="1"/>
  <c r="S388" i="316"/>
  <c r="R225" i="1012" l="1"/>
  <c r="F289" i="316"/>
  <c r="J289" i="316" l="1"/>
  <c r="E165" i="316"/>
  <c r="G152" i="316" s="1"/>
  <c r="F213" i="316"/>
  <c r="J213" i="316" s="1"/>
  <c r="E269" i="316"/>
  <c r="I269" i="316" s="1"/>
  <c r="G157" i="316"/>
  <c r="J302" i="316"/>
  <c r="E292" i="316"/>
  <c r="C292" i="316"/>
  <c r="D272" i="316"/>
  <c r="B272" i="316"/>
  <c r="J254" i="316"/>
  <c r="E216" i="316"/>
  <c r="C216" i="316"/>
  <c r="D168" i="316"/>
  <c r="B168" i="316"/>
  <c r="K159" i="316"/>
  <c r="E159" i="316"/>
  <c r="G292" i="316"/>
  <c r="H157" i="316"/>
  <c r="K156" i="316"/>
  <c r="H156" i="316"/>
  <c r="G156" i="316"/>
  <c r="K155" i="316"/>
  <c r="F272" i="316" s="1"/>
  <c r="H155" i="316"/>
  <c r="K154" i="316"/>
  <c r="G257" i="316" s="1"/>
  <c r="H257" i="316" s="1"/>
  <c r="H154" i="316"/>
  <c r="G154" i="316"/>
  <c r="K153" i="316"/>
  <c r="G216" i="316" s="1"/>
  <c r="H153" i="316"/>
  <c r="K152" i="316"/>
  <c r="F168" i="316" s="1"/>
  <c r="H152" i="316"/>
  <c r="H159" i="316" l="1"/>
  <c r="G153" i="316"/>
  <c r="I165" i="316"/>
  <c r="G155" i="316"/>
  <c r="G159"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5"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<sst xmlns="http://schemas.openxmlformats.org/spreadsheetml/2006/main" count="3382" uniqueCount="1451">
  <si>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</si>
  <si>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</si>
  <si>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</si>
  <si>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</si>
  <si>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</si>
  <si>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</si>
  <si>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</si>
  <si>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</si>
  <si>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</si>
  <si>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</si>
  <si>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</si>
  <si>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</si>
  <si>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</si>
  <si>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</si>
  <si>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</si>
  <si>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</si>
  <si>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</si>
  <si>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</si>
  <si>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</si>
  <si>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</si>
  <si>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</si>
  <si>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</si>
  <si>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</si>
  <si>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</si>
  <si>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</si>
  <si>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</si>
  <si>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</si>
  <si>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</si>
  <si>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</si>
  <si>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</si>
  <si>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</si>
  <si>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</si>
  <si>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</si>
  <si>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</si>
  <si>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</si>
  <si>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</si>
  <si>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</si>
  <si>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</si>
  <si>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</si>
  <si>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</si>
  <si>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</si>
  <si>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</si>
  <si>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</si>
  <si>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</si>
  <si>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</si>
  <si>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</si>
  <si>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</si>
  <si>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</si>
  <si>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</si>
  <si>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</si>
  <si>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</si>
  <si>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</si>
  <si>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</si>
  <si>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</si>
  <si>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</si>
  <si>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</si>
  <si>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</si>
  <si>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</si>
  <si>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</si>
  <si>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</si>
  <si>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</si>
  <si>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</si>
  <si>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</si>
  <si>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</si>
  <si>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</si>
  <si>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</si>
  <si>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</si>
  <si>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</si>
  <si>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</si>
  <si>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</si>
  <si>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</si>
  <si>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</si>
  <si>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</si>
  <si>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</si>
  <si>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</si>
  <si>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</si>
  <si>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</si>
  <si>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</si>
  <si>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</si>
  <si>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</si>
  <si>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</si>
  <si>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</si>
  <si>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</si>
  <si>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</si>
  <si>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</si>
  <si>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</si>
  <si>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</si>
  <si>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</si>
  <si>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</si>
  <si>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</si>
  <si>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</si>
  <si>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</si>
  <si>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</si>
  <si>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</si>
  <si>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</si>
  <si>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</si>
  <si>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</si>
  <si>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</si>
  <si>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</si>
  <si>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</si>
  <si>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</si>
  <si>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</si>
  <si>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</si>
  <si>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</si>
  <si>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</si>
  <si>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</si>
  <si>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</si>
  <si>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</si>
  <si>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</si>
  <si>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</si>
  <si>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</si>
  <si>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</si>
  <si>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</si>
  <si>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</si>
  <si>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</si>
  <si>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</si>
  <si>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</si>
  <si>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</si>
  <si>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</si>
  <si>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</si>
  <si>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</si>
  <si>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</si>
  <si>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</si>
  <si>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</si>
  <si>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</si>
  <si>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</si>
  <si>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</si>
  <si>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</si>
  <si>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</si>
  <si>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</si>
  <si>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</si>
  <si>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</si>
  <si>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</si>
  <si>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</si>
  <si>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</si>
  <si>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</si>
  <si>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</si>
  <si>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</si>
  <si>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</si>
  <si>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</si>
  <si>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</si>
  <si>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</si>
  <si>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</si>
  <si>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</si>
  <si>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</si>
  <si>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</si>
  <si>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</si>
  <si>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</si>
  <si>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</si>
  <si>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</si>
  <si>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</si>
  <si>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</si>
  <si>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</si>
  <si>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</si>
  <si>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</si>
  <si>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</si>
  <si>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</si>
  <si>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</si>
  <si>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</si>
  <si>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</si>
  <si>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</si>
  <si>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</si>
  <si>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</si>
  <si>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</si>
  <si>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</si>
  <si>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</si>
  <si>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</si>
  <si>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</si>
  <si>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</si>
  <si>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</si>
  <si>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</si>
  <si>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</si>
  <si>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</si>
  <si>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</si>
  <si>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</si>
  <si>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</si>
  <si>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</si>
  <si>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</si>
  <si>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</si>
  <si>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</si>
  <si>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</si>
  <si>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</si>
  <si>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</si>
  <si>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</si>
  <si>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</si>
  <si>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</si>
  <si>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</si>
  <si>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</si>
  <si>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</si>
  <si>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</si>
  <si>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</si>
  <si>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</si>
  <si>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</si>
  <si>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</si>
  <si>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</si>
  <si>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</si>
  <si>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</si>
  <si>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</si>
  <si>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</si>
  <si>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</si>
  <si>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</si>
  <si>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</si>
  <si>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</si>
  <si>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</si>
  <si>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</si>
  <si>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</si>
  <si>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</si>
  <si>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</si>
  <si>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</si>
  <si>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</si>
  <si>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</si>
  <si>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</si>
  <si>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</si>
  <si>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</si>
  <si>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</si>
  <si>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</si>
  <si>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</si>
  <si>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</si>
  <si>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</si>
  <si>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</si>
  <si>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</si>
  <si>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</si>
  <si>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</si>
  <si>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</si>
  <si>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</si>
  <si>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</si>
  <si>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</si>
  <si>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</si>
  <si>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</si>
  <si>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</si>
  <si>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</si>
  <si>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</si>
  <si>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</si>
  <si>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</si>
  <si>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</si>
  <si>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</si>
  <si>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</si>
  <si>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</si>
  <si>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</si>
  <si>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</si>
  <si>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</si>
  <si>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</si>
  <si>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</si>
  <si>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</si>
  <si>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</si>
  <si>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</si>
  <si>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</si>
  <si>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</si>
  <si>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</si>
  <si>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</si>
  <si>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</si>
  <si>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</si>
  <si>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</si>
  <si>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</si>
  <si>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</si>
  <si>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</si>
  <si>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</si>
  <si>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</si>
  <si>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</si>
  <si>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</si>
  <si>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</si>
  <si>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</si>
  <si>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</si>
  <si>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</si>
  <si>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</si>
  <si>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</si>
  <si>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</si>
  <si>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</si>
  <si>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</si>
  <si>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</si>
  <si>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</si>
  <si>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</si>
  <si>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</si>
  <si>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</si>
  <si>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</si>
  <si>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</si>
  <si>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</si>
  <si>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</si>
  <si>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</si>
  <si>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</si>
  <si>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</si>
  <si>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</si>
  <si>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</si>
  <si>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</si>
  <si>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</si>
  <si>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</si>
  <si>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</si>
  <si>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</si>
  <si>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</si>
  <si>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</si>
  <si>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</si>
  <si>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</si>
  <si>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</si>
  <si>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</si>
  <si>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</si>
  <si>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</si>
  <si>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</si>
  <si>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</si>
  <si>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</si>
  <si>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</si>
  <si>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</si>
  <si>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</si>
  <si>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</si>
  <si>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</si>
  <si>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</si>
  <si>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</si>
  <si>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</si>
  <si>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</si>
  <si>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</si>
  <si>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</si>
  <si>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</si>
  <si>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</si>
  <si>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</si>
  <si>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</si>
  <si>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</si>
  <si>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</si>
  <si>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</si>
  <si>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</si>
  <si>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</si>
  <si>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</si>
  <si>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</si>
  <si>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</si>
  <si>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</si>
  <si>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</si>
  <si>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</si>
  <si>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</si>
  <si>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</si>
  <si>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</si>
  <si>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</si>
  <si>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</si>
  <si>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</si>
  <si>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</si>
  <si>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</si>
  <si>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</si>
  <si>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</si>
  <si>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</si>
  <si>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</si>
  <si>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</si>
  <si>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</si>
  <si>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</si>
  <si>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</si>
  <si>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</si>
  <si>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</si>
  <si>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</si>
  <si>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</si>
  <si>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</si>
  <si>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</si>
  <si>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</si>
  <si>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</si>
  <si>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</si>
  <si>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</si>
  <si>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</si>
  <si>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</si>
  <si>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</si>
  <si>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</si>
  <si>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</si>
  <si>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</si>
  <si>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</si>
  <si>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</si>
  <si>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</si>
  <si>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</si>
  <si>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</si>
  <si>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</si>
  <si>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</si>
  <si>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</si>
  <si>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</si>
  <si>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</si>
  <si>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</si>
  <si>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</si>
  <si>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</si>
  <si>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</si>
  <si>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</si>
  <si>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</si>
  <si>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</si>
  <si>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</si>
  <si>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</si>
  <si>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</si>
  <si>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</si>
  <si>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</si>
  <si>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</si>
  <si>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</si>
  <si>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</si>
  <si>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</si>
  <si>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</si>
  <si>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</si>
  <si>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</si>
  <si>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</si>
  <si>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</si>
  <si>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</si>
  <si>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</si>
  <si>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</si>
  <si>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</si>
  <si>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</si>
  <si>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</si>
  <si>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</si>
  <si>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</si>
  <si>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</si>
  <si>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</si>
  <si>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</si>
  <si>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</si>
  <si>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</si>
  <si>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</si>
  <si>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</si>
  <si>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</si>
  <si>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</si>
  <si>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</si>
  <si>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</si>
  <si>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</si>
  <si>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</si>
  <si>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</si>
  <si>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</si>
  <si>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</si>
  <si>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</si>
  <si>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</si>
  <si>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</si>
  <si>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</si>
  <si>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</si>
  <si>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</si>
  <si>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</si>
  <si>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</si>
  <si>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</si>
  <si>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</si>
  <si>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</si>
  <si>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</si>
  <si>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</si>
  <si>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</si>
  <si>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</si>
  <si>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</si>
  <si>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</si>
  <si>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</si>
  <si>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</si>
  <si>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</si>
  <si>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</si>
  <si>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</si>
  <si>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</si>
  <si>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</si>
  <si>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</si>
  <si>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</si>
  <si>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</si>
  <si>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</si>
  <si>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</si>
  <si>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</si>
  <si>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</si>
  <si>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</si>
  <si>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</si>
  <si>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</si>
  <si>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</si>
  <si>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</si>
  <si>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</si>
  <si>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</si>
  <si>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</si>
  <si>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</si>
  <si>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</si>
  <si>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</si>
  <si>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</si>
  <si>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</si>
  <si>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</si>
  <si>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</si>
  <si>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</si>
  <si>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</si>
  <si>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</si>
  <si>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</si>
  <si>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</si>
  <si>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</si>
  <si>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</si>
  <si>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</si>
  <si>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</si>
  <si>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</si>
  <si>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</si>
  <si>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</si>
  <si>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</si>
  <si>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</si>
  <si>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</si>
  <si>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</si>
  <si>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</si>
  <si>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</si>
  <si>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</si>
  <si>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</si>
  <si>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</si>
  <si>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</si>
  <si>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</si>
  <si>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</si>
  <si>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</si>
  <si>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</si>
  <si>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</si>
  <si>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</si>
  <si>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</si>
  <si>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</si>
  <si>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</si>
  <si>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</si>
  <si>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</si>
  <si>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</si>
  <si>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</si>
  <si>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</si>
  <si>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</si>
  <si>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</si>
  <si>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</si>
  <si>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</si>
  <si>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</si>
  <si>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</si>
  <si>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</si>
  <si>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</si>
  <si>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</si>
  <si>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</si>
  <si>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</si>
  <si>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</si>
  <si>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</si>
  <si>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</si>
  <si>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</si>
  <si>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</si>
  <si>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</si>
  <si>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</si>
  <si>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</si>
  <si>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</si>
  <si>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</si>
  <si>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</si>
  <si>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</si>
  <si>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</si>
  <si>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</si>
  <si>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</si>
  <si>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</si>
  <si>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</si>
  <si>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</si>
  <si>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</si>
  <si>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</si>
  <si>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</si>
  <si>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</si>
  <si>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</si>
  <si>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</si>
  <si>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</si>
  <si>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</si>
  <si>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</si>
  <si>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</si>
  <si>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</si>
  <si>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</si>
  <si>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</si>
  <si>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</si>
  <si>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</si>
  <si>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</si>
  <si>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</si>
  <si>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</si>
  <si>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</si>
  <si>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</si>
  <si>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</si>
  <si>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</si>
  <si>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</si>
  <si>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</si>
  <si>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</si>
  <si>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</si>
  <si>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</si>
  <si>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</si>
  <si>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</si>
  <si>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</si>
  <si>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</si>
  <si>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</si>
  <si>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</si>
  <si>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</si>
  <si>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</si>
  <si>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0+950</t>
  </si>
  <si>
    <t>PK 19+200  CD</t>
  </si>
  <si>
    <t>PK 18+400  CI</t>
  </si>
  <si>
    <t>TRABAJOS FINALIZADOS EL 29 DE MAYO DEL 2020</t>
  </si>
  <si>
    <t>Puente PK 0+160 UF 1- Defensa tipo New Jersey terminadas.</t>
  </si>
  <si>
    <t>REUNIONES/ACTIVIDADES</t>
  </si>
  <si>
    <t>PK 0+650/700 CI</t>
  </si>
  <si>
    <t>OBSERVACIONES: El Predio MAR1_UF2_171 se afectó nuevamente con oficio 02-01-20200617001734</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</si>
  <si>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</si>
  <si>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</si>
  <si>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</si>
  <si>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</si>
  <si>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</si>
  <si>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</si>
  <si>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</si>
  <si>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</si>
  <si>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</si>
  <si>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</si>
  <si>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</si>
  <si>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</si>
  <si>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</si>
  <si>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</si>
  <si>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</si>
  <si>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</si>
  <si>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</si>
  <si>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</si>
  <si>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</si>
  <si>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</si>
  <si>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</si>
  <si>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</si>
  <si>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</si>
  <si>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</si>
  <si>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</si>
  <si>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</si>
  <si>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</si>
  <si>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</si>
  <si>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</si>
  <si>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</si>
  <si>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</si>
  <si>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</si>
  <si>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</si>
  <si>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</si>
  <si>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</si>
  <si>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</si>
  <si>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</si>
  <si>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</si>
  <si>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</si>
  <si>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</si>
  <si>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</si>
  <si>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</si>
  <si>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</si>
  <si>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</si>
  <si>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</si>
  <si>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</si>
  <si>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</si>
  <si>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</si>
  <si>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</si>
  <si>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</si>
  <si>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</si>
  <si>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</si>
  <si>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</si>
  <si>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</si>
  <si>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</si>
  <si>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</si>
  <si>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</si>
  <si>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</si>
  <si>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</si>
  <si>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</si>
  <si>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</si>
  <si>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</si>
  <si>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</si>
  <si>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</si>
  <si>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</si>
  <si>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</si>
  <si>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</si>
  <si>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</si>
  <si>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</si>
  <si>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</si>
  <si>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</si>
  <si>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</si>
  <si>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</si>
  <si>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</si>
  <si>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</si>
  <si>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</si>
  <si>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</si>
  <si>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</si>
  <si>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</si>
  <si>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</si>
  <si>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</si>
  <si>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</si>
  <si>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</si>
  <si>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</si>
  <si>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</si>
  <si>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</si>
  <si>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</si>
  <si>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</si>
  <si>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</si>
  <si>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</si>
  <si>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</si>
  <si>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</si>
  <si>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</si>
  <si>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</si>
  <si>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</si>
  <si>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</si>
  <si>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</si>
  <si>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</si>
  <si>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</si>
  <si>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</si>
  <si>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</si>
  <si>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</si>
  <si>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</si>
  <si>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</si>
  <si>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</si>
  <si>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</si>
  <si>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</si>
  <si>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</si>
  <si>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</si>
  <si>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</si>
  <si>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</si>
  <si>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</si>
  <si>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</si>
  <si>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</si>
  <si>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</si>
  <si>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</si>
  <si>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</si>
  <si>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</si>
  <si>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</si>
  <si>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</si>
  <si>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</si>
  <si>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</si>
  <si>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</si>
  <si>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</si>
  <si>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</si>
  <si>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</si>
  <si>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</si>
  <si>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</si>
  <si>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</si>
  <si>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</si>
  <si>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</si>
  <si>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</si>
  <si>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</si>
  <si>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</si>
  <si>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</si>
  <si>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</si>
  <si>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</si>
  <si>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</si>
  <si>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</si>
  <si>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</si>
  <si>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</si>
  <si>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</si>
  <si>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</si>
  <si>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</si>
  <si>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</si>
  <si>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</si>
  <si>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</si>
  <si>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</si>
  <si>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</si>
  <si>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</si>
  <si>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</si>
  <si>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</si>
  <si>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</si>
  <si>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</si>
  <si>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</si>
  <si>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</si>
  <si>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</si>
  <si>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</si>
  <si>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</si>
  <si>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</si>
  <si>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</si>
  <si>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</si>
  <si>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</si>
  <si>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</si>
  <si>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</si>
  <si>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</si>
  <si>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</si>
  <si>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</si>
  <si>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</si>
  <si>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</si>
  <si>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</si>
  <si>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</si>
  <si>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</si>
  <si>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</si>
  <si>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</si>
  <si>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</si>
  <si>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</si>
  <si>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</si>
  <si>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</si>
  <si>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</si>
  <si>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</si>
  <si>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</si>
  <si>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</si>
  <si>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</si>
  <si>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</si>
  <si>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</si>
  <si>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</si>
  <si>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</si>
  <si>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</si>
  <si>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</si>
  <si>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</si>
  <si>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</si>
  <si>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</si>
  <si>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</si>
  <si>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</si>
  <si>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</si>
  <si>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</si>
  <si>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</si>
  <si>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</si>
  <si>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</si>
  <si>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</si>
  <si>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</si>
  <si>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</si>
  <si>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</si>
  <si>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</si>
  <si>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</si>
  <si>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</si>
  <si>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</si>
  <si>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</si>
  <si>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</si>
  <si>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</si>
  <si>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</si>
  <si>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</si>
  <si>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</si>
  <si>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</si>
  <si>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</si>
  <si>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</si>
  <si>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</si>
  <si>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</si>
  <si>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</si>
  <si>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</si>
  <si>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</si>
  <si>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</si>
  <si>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</si>
  <si>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</si>
  <si>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</si>
  <si>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</si>
  <si>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</si>
  <si>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</si>
  <si>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</si>
  <si>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</si>
  <si>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</si>
  <si>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</si>
  <si>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Aplicación de capa asfáltica - CI</t>
  </si>
  <si>
    <t>PK 3+400</t>
  </si>
  <si>
    <t>Construcción de muro en TA o # 011.</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</si>
  <si>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</si>
  <si>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</si>
  <si>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</si>
  <si>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</si>
  <si>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</si>
  <si>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</si>
  <si>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</si>
  <si>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</si>
  <si>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</si>
  <si>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</si>
  <si>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</si>
  <si>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</si>
  <si>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</si>
  <si>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</si>
  <si>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</si>
  <si>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</si>
  <si>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</si>
  <si>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</si>
  <si>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</si>
  <si>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</si>
  <si>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</si>
  <si>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</si>
  <si>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</si>
  <si>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</si>
  <si>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</si>
  <si>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</si>
  <si>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</si>
  <si>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</si>
  <si>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</si>
  <si>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</si>
  <si>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</si>
  <si>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</si>
  <si>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9+790</t>
  </si>
  <si>
    <t>Excavación mecánica</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</si>
  <si>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</si>
  <si>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</si>
  <si>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</si>
  <si>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</si>
  <si>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</si>
  <si>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</si>
  <si>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</si>
  <si>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</si>
  <si>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</si>
  <si>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</si>
  <si>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</si>
  <si>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</si>
  <si>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</si>
  <si>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</si>
  <si>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</si>
  <si>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</si>
  <si>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</si>
  <si>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</si>
  <si>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</si>
  <si>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</si>
  <si>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</si>
  <si>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</si>
  <si>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</si>
  <si>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</si>
  <si>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</si>
  <si>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</si>
  <si>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</si>
  <si>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</si>
  <si>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</si>
  <si>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</si>
  <si>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</si>
  <si>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</si>
  <si>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</si>
  <si>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</si>
  <si>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</si>
  <si>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</si>
  <si>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</si>
  <si>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</si>
  <si>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</si>
  <si>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</si>
  <si>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</si>
  <si>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</si>
  <si>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</si>
  <si>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</si>
  <si>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</si>
  <si>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</si>
  <si>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</si>
  <si>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</si>
  <si>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</si>
  <si>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</si>
  <si>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</si>
  <si>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</si>
  <si>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</si>
  <si>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</si>
  <si>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</si>
  <si>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</si>
  <si>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</si>
  <si>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</si>
  <si>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</si>
  <si>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</si>
  <si>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</si>
  <si>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</si>
  <si>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</si>
  <si>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</si>
  <si>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</si>
  <si>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</si>
  <si>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</si>
  <si>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</si>
  <si>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</si>
  <si>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</si>
  <si>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</si>
  <si>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</si>
  <si>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</si>
  <si>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</si>
  <si>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</si>
  <si>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</si>
  <si>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</si>
  <si>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</si>
  <si>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</si>
  <si>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</si>
  <si>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</si>
  <si>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</si>
  <si>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</si>
  <si>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</si>
  <si>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</si>
  <si>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</si>
  <si>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</si>
  <si>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</si>
  <si>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</si>
  <si>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</si>
  <si>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</si>
  <si>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</si>
  <si>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</si>
  <si>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</si>
  <si>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</si>
  <si>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</si>
  <si>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</si>
  <si>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</si>
  <si>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</si>
  <si>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</si>
  <si>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</si>
  <si>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</si>
  <si>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</si>
  <si>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</si>
  <si>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</si>
  <si>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</si>
  <si>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</si>
  <si>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</si>
  <si>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</si>
  <si>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</si>
  <si>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</si>
  <si>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</si>
  <si>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</si>
  <si>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</si>
  <si>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</si>
  <si>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</si>
  <si>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</si>
  <si>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</si>
  <si>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</si>
  <si>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</si>
  <si>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</si>
  <si>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</si>
  <si>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</si>
  <si>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</si>
  <si>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</si>
  <si>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</si>
  <si>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</si>
  <si>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Dint=14",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</si>
  <si>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Dint=14", en túnel principal, Portal Santa Fe, sin atrasos evidentes.</t>
  </si>
  <si>
    <t xml:space="preserve">Programa 4. Información y participación comunitaria </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</si>
  <si>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</si>
  <si>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</si>
  <si>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</si>
  <si>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</si>
  <si>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</si>
  <si>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</si>
  <si>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</si>
  <si>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</si>
  <si>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</si>
  <si>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</si>
  <si>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</si>
  <si>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</si>
  <si>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</si>
  <si>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</si>
  <si>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</si>
  <si>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</si>
  <si>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</si>
  <si>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</si>
  <si>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</si>
  <si>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</si>
  <si>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</si>
  <si>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</si>
  <si>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</si>
  <si>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</si>
  <si>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</si>
  <si>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</si>
  <si>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</si>
  <si>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</si>
  <si>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</si>
  <si>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</si>
  <si>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</si>
  <si>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</si>
  <si>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</si>
  <si>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</si>
  <si>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</si>
  <si>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</si>
  <si>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</si>
  <si>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</si>
  <si>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</si>
  <si>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</si>
  <si>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</si>
  <si>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</si>
  <si>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</si>
  <si>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</si>
  <si>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</si>
  <si>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</si>
  <si>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</si>
  <si>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</si>
  <si>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</si>
  <si>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</si>
  <si>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</si>
  <si>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</si>
  <si>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</si>
  <si>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</si>
  <si>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</si>
  <si>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</si>
  <si>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</si>
  <si>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</si>
  <si>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</si>
  <si>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</si>
  <si>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</si>
  <si>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</si>
  <si>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</si>
  <si>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</si>
  <si>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</si>
  <si>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</si>
  <si>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</si>
  <si>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</si>
  <si>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</si>
  <si>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</si>
  <si>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</si>
  <si>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</si>
  <si>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</si>
  <si>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</si>
  <si>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</si>
  <si>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</si>
  <si>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</si>
  <si>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t>ENTREGA DE MODIFICACION DE DISEÑOS LAS INSTALACIONES ELECTROMECANICAS Y EL SISTEMA INTELIGENTE DE TRANSPORTE ITS DEL TUNEL NUEVO OCCIDENTE</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</si>
  <si>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</si>
  <si>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</si>
  <si>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</si>
  <si>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</si>
  <si>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</si>
  <si>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</si>
  <si>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</si>
  <si>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</si>
  <si>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</si>
  <si>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</si>
  <si>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</si>
  <si>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</si>
  <si>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</si>
  <si>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</si>
  <si>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</si>
  <si>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</si>
  <si>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Seguimiento Ofcina fija de atención al usuario .</t>
  </si>
  <si>
    <t>REGISTRO FOTOGRAFICO</t>
  </si>
  <si>
    <t xml:space="preserve">N° </t>
  </si>
  <si>
    <t>ELABORÓ</t>
  </si>
  <si>
    <t>RCM</t>
  </si>
  <si>
    <t>EAUP</t>
  </si>
  <si>
    <t>Lugar: Santa fe de Antioquia, seguimiento oficina fija de atención al usuario.</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</si>
  <si>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</si>
  <si>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</si>
  <si>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</si>
  <si>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 xml:space="preserve">Acopio de material de rezaga, portal Santafe. </t>
  </si>
  <si>
    <t xml:space="preserve">Inactivo. La plataforma de la segunda calzada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Sobre el tramo, circula todo el transito automotor y se interviene la calzada existente. </t>
  </si>
  <si>
    <t>Perdida de banca, La Potrera - CD * Muro en HA # 167</t>
  </si>
  <si>
    <t xml:space="preserve">Tramo señalizado con balizas o maletines + señalización horizontal. Se maneja como una intersección provisional  para entrar / salir al Municipio de Ebéjico. </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</si>
  <si>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</si>
  <si>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Se realizo excavación mecánica (con CAT 330 D2L) y cargue de materiales. También se demolió muro "incompleto" (en HA, # 033) hecho por el Concesionario. Este trabajo se debe al acondicionamiento del nuevo trazado vial que tendrá un largo tramo. Sector cercano a Mestizal II</t>
  </si>
  <si>
    <t xml:space="preserve">Inactivo. 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</si>
  <si>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</si>
  <si>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</si>
  <si>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</si>
  <si>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</si>
  <si>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También se esta utilizando el fresado para combinarlo y utilizarlo con los granulares de sub base (se mezcla en proporción 4:1).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</si>
  <si>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</si>
  <si>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</si>
  <si>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</si>
  <si>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</si>
  <si>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</si>
  <si>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</si>
  <si>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</si>
  <si>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</si>
  <si>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INTERCAMBIADOR VIAL o ENLACE: Muros en TA + Marco en HA # 040 Se incluyen: llenos sobre el trasdós / intradós + Drenajes + Redes ITS + traslado de redes secas y nueva torre eléctrica. </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</si>
  <si>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</si>
  <si>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Hay pajarita CAT realizando trabajos de paisajismo, se trae material orgánico del sector del Ahuyamal.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</si>
  <si>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</si>
  <si>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</si>
  <si>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Consolidación del talud de corte y Trabajos en la Bahía (Ahuyamal). CI</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</si>
  <si>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</si>
  <si>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</si>
  <si>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</si>
  <si>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</si>
  <si>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</si>
  <si>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</si>
  <si>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maletines.</t>
  </si>
  <si>
    <t>3</t>
  </si>
  <si>
    <t>FOTO 7</t>
  </si>
  <si>
    <t>FOTO 8</t>
  </si>
  <si>
    <t>FOTO 9</t>
  </si>
  <si>
    <t>FOTO 10</t>
  </si>
  <si>
    <t xml:space="preserve">Consultas Previas </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</si>
  <si>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se encuentra en cota de sub rasante. Hacia el PK menor, se tiene un gran acopio de material de fresado o RAP y material granular. 
El tramo solo se permite para el transito temporal de los vehículos y equipos de la Concesión. Sector El Arriero.</t>
  </si>
  <si>
    <t>Desde la planta de concretos hacia mayores, ya cuenta con la capa asfáltica en caliente tipo MSC-25. El transito vehicular circula por la nueva calzada. Pero el transito (vehicular / particular) hacia el corregimiento de Palmitas, se controla por esta vía en intervención, con personal PARE / SIGA. Hay construcción de cunetas en concreto.</t>
  </si>
  <si>
    <t>Terminado el fresado y la colocación de granulares combinados con RAP, se procedió a extender y colocar la capa asfáltica en caliente tipo MSC-25. El RAP sobrante se llevo al acopio del PK 0+400 CI. Se hace un muro bandeja de contención anexo al estribo #1 (del puente curvo existente) para apoyar un tramo del tablero del puente "en ampliación" y facilitar en forma mas amplia el acceso a la Inspección de Palmitas.
Todo el transito vehicular circula por la nueva calzada.</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</si>
  <si>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</si>
  <si>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En tramo fue intervenido con fresados. Algunos tramos implico adición y cambio de granulares (en todo o parte del ancho de calzada). Se aplico la mezcla asfáltica en caliente tipo MSC-25. Se continua actividad de construcción de cunetas con sección V y con sección en L sobre el PK 3+700. Se sigue construyendo un canal abierto tipo cárcamo con bordillos discontinuos para captación de aguas "por bombeo" de la nueva calzada y recibir aguas de ODT. Se utiliza concreto premezclado de 21 MPa, transportado en mixer. Hay traslado de los tableros que se retiraron a los puentes existentes ampliados.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</si>
  <si>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a) Sobre el perfilado del talud se realiza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c) Sobre la calzada existente, se continua corte mecánico (con CAT 330 D2L), a fin de bajar la montaña y unir las rasantes de dos (2) puentes consecutivos en construcción. Sigue pendiente traslado de redes secas. Se trabaja con personal PARE / SIGA</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</si>
  <si>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o demarcación horizontal se habilito al servicio del transito automotor un largo tramo siendo utilizado para el rodaje el nuevo puente sobre la Guaracú I . </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</si>
  <si>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t>
  </si>
  <si>
    <t>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Hubo espacios que se ocuparon para acopio de material de rio para ser utilizado en este y otros frentes de obra. Sector urbano de San Jerónimo, frente al conjunto residencial Paraíso del Sol.</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</si>
  <si>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</si>
  <si>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</si>
  <si>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 xml:space="preserve">El material de fresado es llevado (mediante acarreo) al sector de Ahuyamal, sobre tramo vial antiguo PK 25+800 y en el PK 26+600. También se esta utilizando el fresado para combinarlo y utilizarlo con los granulares de sub base (se mezcla en proporción 4:1). </t>
  </si>
  <si>
    <t>PK 26+600 CI. Con maquinaria tipo bulldozer CAT D6T, se realiza el extendido de material de llenos. Su compactación se realiza con vibro pesado para afirmados, Hamm. Sector intervenido, Bahía del Ahuyamal</t>
  </si>
  <si>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</si>
  <si>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t>
    </r>
  </si>
  <si>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</si>
  <si>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</si>
  <si>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Puente PK 8+705 UF 1- Se funden módulos de New Jersey, ambos costados calzada izquierda.</t>
  </si>
  <si>
    <t>Ampliación Puente N°4 PK2+600 UF1 Quebrada La Nuez. Instalación de parales de defensa metalica, costado izquierdo.</t>
  </si>
  <si>
    <t>Ampliación Puente N°4 PK2+600 UF1 Quebrada La Nuez.  Perforaciones para instalación de parales de defensa metalica, costado izquierdo.</t>
  </si>
  <si>
    <t>Ampliación Puente N°9 PK7+960 UF1  San Gregorio. Demolición de tablero sobre Vigas vano 1.</t>
  </si>
  <si>
    <t xml:space="preserve">  PK2+750 - UF3.1D - Construcción de dren colector de Dint = 14". Portal Medellín (hastial izquierdo).</t>
  </si>
  <si>
    <t>En la UF 1 : En el periodo informado,  En recorrido de inspección de interventoría, se evidenció que el concesionario, en el PK6+000 - UF1 - Calzada izquierda, se continuó ejecutando la   construcción del tanque de distribución agua cruda. Sector Partidas de Ebejico.
En la UF 3 : En el periodo informado,  En recorrido de inspección de interventoría, se evidenció se  evidenció que el concesionario,  no ejecutó actividades de traslado de redes húmedas.
Avance a la fecha UF1: Redes húmedas : 88,8%.
Avance a la fecha UF3: Redes húmedas : 98,0%.</t>
  </si>
  <si>
    <t>El concesionario en esta semana no realizó actividades en Redes Húmedas en la UF2.1.</t>
  </si>
  <si>
    <t>Programa 8. Cultura vial</t>
  </si>
  <si>
    <r>
      <rPr>
        <b/>
        <sz val="11"/>
        <rFont val="Arial"/>
        <family val="2"/>
      </rPr>
      <t>Ruta 6204 Túnel de Occidente-Medellín.</t>
    </r>
    <r>
      <rPr>
        <sz val="11"/>
        <rFont val="Arial"/>
        <family val="2"/>
      </rPr>
      <t xml:space="preserve">
- Se realiza control vehicular para el paso de sustancias peligrosas para el ingreso al túnel en el portal Santafé y portal Medellín en los horarios establecidos.
- El Concesionario realiza la pintura de las líneas horizontales del Túnel.
- El Peaje de Aburra PR45+200. Se encuentra en Operación Normal.
- Se realiza seguimiento a la zona inestable del PR45+000 y se observa que no presenta movimientos.
- Limpieza de obras de drenaje.
- Actividades de Rocería.
- Grúa y Ambulancia disponibles CCO.
- Actividades Policía de Carreteras PR45+500.</t>
    </r>
  </si>
  <si>
    <t>UF 4 Ruta 6003 - 44+300 CONTROL POLICÍA.</t>
  </si>
  <si>
    <t>comité previa aprobacion</t>
  </si>
  <si>
    <t>C303700071-8477-2314</t>
  </si>
  <si>
    <t>Octubre-2020</t>
  </si>
  <si>
    <t>C303700200-8477-0554</t>
  </si>
  <si>
    <t>RESPUESTA A COMUNICACION EPS4G-0997-20 REFERENTE AL ESTUDIO DE SEGURIDAD VIAL DE LAS ZONAS DE MODIFICACION DE DISEÑO DE LA FRISOLA UF1, REDUCTOR DE SEPARADOR Y GRORIETA</t>
  </si>
  <si>
    <t>D-02-01-20201202-003689</t>
  </si>
  <si>
    <t>ENTREGA DE RFIS 1043 Y 1045 REFERENTE A AJUSTES EN PUENTES DE LA UNIDAD FUNCIONAL 1</t>
  </si>
  <si>
    <t>D-02-01-20201209-003745</t>
  </si>
  <si>
    <t>RESPUESTA AL COMUNICADO EPS4G-1210-20 REFERENTE A LA ENTREGA DEL RFI 486 RESPECTO A LA MODIFICACION DEL DISEÑO DEL TERRAPLEN UBICADO EN EL K10+687 (DOÑA ROSA) DE LA UF1</t>
  </si>
  <si>
    <t>D-02-01-20201209-003746</t>
  </si>
  <si>
    <t>D-02-01-20201214003796</t>
  </si>
  <si>
    <t>ALCANCE DEL COMUNICADO D003691 REFERENTE A LA ENTREGA DE MODIFICACIONES DE LA UF1( SALTO - PISQUINES K7+748</t>
  </si>
  <si>
    <t>Del 17/12/20
al 23/12/20</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</si>
  <si>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Volcana. Sobre el PK 0+050 CD, del tablero del puente en ampliación sobre la Qda. La Negra, se le instalo mezcla en caliente tipo MDC-10, y se habilito el transito automotor, en ambos sentidos sobre esta obra ampliada. </t>
  </si>
  <si>
    <t>En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procedió a la colocación y extensión de la mezcla asfáltica en caliente tipo MSC-25, para ello se utilizo el tren de pavimentación Dynapac. Sector Qda. La Cola</t>
  </si>
  <si>
    <t xml:space="preserve">La plataforma de la segunda calzada tiene su capa intermedia asfáltica tipo MSC-25. El trayecto se tuvo provisionalmente para el parqueo de equipos y colocación de materiales de construcción, también hubo acopio de vigas (pre tensadas) para los puentes en construcción. Se realizo con CAT, actividad de excavación corte y retiro material para construcción de filtros e instalación de redes ITS, tritubo. Además hubo adecuación para acceso al nuevo puente (La Potrera) en construcción. Finalmente se hizo la demarcación horizontal (con líneas B/A). Hubo necesidad de construir un muro de 2 tramos (4+6m) para proteger el estribo # 1 de puente de La Potrera. El tramo se habilito finalmente para la circulación del transito automotor y se libera la calzada existente para los trabajos de mejoramiento y desmantelamiento de puentes existentes y su ampliación.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</si>
  <si>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</si>
  <si>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Se continua actividad de corte mecánico mediante el uso de una excavadora CAT 320 D2 incluye retiro de material. Se realizo la instalación de malla electro soldada y concreto lanzado sobre el talud destapado y cortado. Se demolió un muro (vetusto en HA) acompañante. Un muro pinado o sobre micro pilotes también desapareció, al que se le cortan torones y refuerzo con acetileno. Hacia el PK mayor se llevo a cabo instalación de acero y encofrado para zapata de modulo # 31. Esta construida la zapata de modulo # 29 y se desencofrara para hacer los amarres de acero para el vástago. Hay construidos 11 caissons c/u con sus primeros anillos fundidos en concreto. Hay estacas que marcan cortes o excavación desde 5.2 m a 8 m. Sobre la calzada izquierda (o nueva calzada) se habilito el tramo para el transito automotor, previa demarcación y señalización con balizas y maletines.</t>
  </si>
  <si>
    <t>Se continua corte mecánico de material derrumbado (CAT 320 D2), se realiza corte para acceder a espacios de entrada y en el acceso al nuevo puente que ahora será de doble calzada. (hacia el aproche del estribo # 2). También se transporta con equipo sobre orugas, materiales y equipos (ej. malla 15x15x6) hacia la parte alta del corte. Sobre la corona del talud, se realiza corte y estabilización en dos tramos o etapas para la primera fase de talud. Se instalaron paneles de malla electrosoldada y se aplica concreto lanzado en talud y en berma. Material cortado se lleva al lleno del PK 11+800 o al frente Doña Rosa.  Algunas lluvias siguen afectando los trabajos de corte mecánico y acarreos. Sector de La Rochela.</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</si>
  <si>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Se coloca, extiende y compacta las primeras capas de material de llenos traído de la Rochela. Se trabaja con bulldozer CAT D6T y vibro Hamm. Excavadora CAT 320 D2, realiza colocación de rocas de gran tamaño en la zona mas baja del terraplén como estilo enrocado o muro escollera. 
Anexo a esta obra, se realizan trabajos de excavación para la construcción de caissons del nuevo puente vehicular. Sector de Doña Rosa.</t>
  </si>
  <si>
    <t>Acopio, trasiego y  procesamiento del material de descombro traído de los portales del nuevo túnel. Planta Kleemann + Lanza vigas + MSC-25</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</si>
  <si>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Rosan, el muro en TA o # 036 y el retorno #1. Se inicia el armado de La lanzavigas (entrando por el estribo #2) y los espacios o áreas son ahora ocupados(as) para el acopio de las vigas pretensadas, los equipos de carga / transporte y por grandes grúas.</t>
  </si>
  <si>
    <t>a) Continua actividad de peinado mecánico (con CAT 330 D2L) sobre la pata del talud para terminar pronto su revestido con malla electrosoldada.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realiza un sondeo profundo. Hay presencia de aguas infiltradas.   
Sobre la segunda berma de cortante, se emplazo la entrada al negocio particular de Las Grutas y se le extiendo y compacto material de fresado o RAP. Se inicia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peina y se rebaja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</si>
  <si>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Se termino con el extendido de material clasificado (tipo BG) que formo el paquete granular estructural del pavimento flexible, se le realizo su imprimación y se coloco la capa asfáltica MSC-25. Hay excavaciones mecánicas y adecuación del piso (se usa rana para compactación) para la construcción de cunetas en concreto. Hay chequeos topográficos. Sector frente a La Jungla y que se unirá con su tramo inmediato y antecesor de Las Grutas.  </t>
  </si>
  <si>
    <t xml:space="preserve">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14+100 CI) se inicia el fresado en frio con el equipo SANY C8. Sector abajo de la Jungla. </t>
  </si>
  <si>
    <t>Hay cortes mecánicos con CAT 330 D2L. Se realizo corte y excavación para conformación de la banca (se baja hasta 3 m de profundidad). Ya encontrada la cota de sub rasante se colocaron granulares que formaron el paquete estructural del pavimento flexible. Impermeabilizados estos granulares se extendió la capa asfáltica en caliente MSC-25. Previamente se excavo lateralmente el talud para construir su subdrenaje (geotextil NT + piedra filtro +tubo ranurado en PVC)..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ya se dio un tramo asfaltado al servicio del transito automotor. Sector ubicado cerca a La Guaracú I.</t>
  </si>
  <si>
    <t>La plataforma de la segunda calzada ya cuenta con la capa intermedia asfáltica tipo MSC-25. Se continua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siguen construyendo cunetas (con sección triangular o en L con concreto de 21 MPa) y filtros. Para esto se hace uso de pajarita CAT 416F y herramienta menor.</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</si>
  <si>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remueve un morro terreo (con CAT 330 D2L) ubicado sobre el separador de calzadas a fin de mejorar la visibilidad entre ellas.    
Este frente de obra es zona limite entre la UF-1.0 y UF-2.1 y se encuentra ubicado en la zona urbana de San Jerónimo. </t>
  </si>
  <si>
    <t>La obra finalizada hizo conexión (en escuadra) sobre las bases del estribo # 2 del puente K 4+500. Se terminaron de colocar, extender y compactar los llenos seleccionados sobre el trasdós del muro. Es un muro de 119 m de largo con varios niveles de cimentación debido a la topografía del lugar. El polígono formado por el talud de corte y que sostiene la actual vía (con concreto lanzado) se cubrió con laminas de geodren planar a medida que se subía con el nivel de llenos. Ahora personal realiza trabajos de adecuación de cuneta perimetral (con prefabricados trapezoidales) sobre el intradós del muro. Se continua con la construcción de una viga de realce a todo lo largo del muro y apoyada sobre el borde de las escamas prefabricadas (ancho 2.0 x h= 0.5 y tramos de 2.9 m.). Hacia PK menor hay un PARE / SIGA</t>
  </si>
  <si>
    <t>Continuaran trabajos con corte de montaña en el sector de Piedra Negra, con el uso de explosivos químicos controlados. Personal mueve mientras tanto material rocoso suelto.</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</si>
  <si>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II), esta se desarma para llevarla a otro frente de trabajo. Hay retiro de equipos de construcción.</t>
  </si>
  <si>
    <t xml:space="preserve">La canalización de las aguas de la Qda. La Muñoz I, fue terminada con la construcción del box. Este se construyo con un total de 5 módulos y sus dimensiones finales son:  L = 90 m x H = 5.5 m "gálibo" x Ancho = 6. 0 m. Se le realizo la construcción de las aletas y el descole. Se llevaron a cabo los llenos para ambos costados (con bulldozer, con motoniveladora CAT 140 K y con dos vibros Hamm). También se hizo la rampa con llenos sobre el estribo # 2 (y se funde su placa de aproximación en concreto reforzado). Colocados granulares e imprimados con emulsión asfáltica de curado lento se extendió la capa asfáltica en caliente MSC-525 (se utilizo el tren de pavimentación Dynapac). En este frente de obra se trabaja con todo tipo de maquinaria pesada, como bulldozer, excavadoras, retro excavadoras, grúas, vibros para afirmados, volquetas y bobcat.  Para entrar a intervenir una amplia zona en superficie (orejas del retorno) hubo cambios y modificaciones del acceso vehicular hacia San Jerónimo; por lo tanto sobre la actual vía, se realizo demarcación horizontal utilizando pintura (B/A) y poder canalizar el transito automotor </t>
  </si>
  <si>
    <t>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b) Inactivo.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entra al fresado del tablero del puente (con la fresadora SANY C8) para proceder a su desmantelamiento y ampliación. Se levanta una tubería Titan de una ODT x 900 mm. Sector Politécnico</t>
  </si>
  <si>
    <t>Se iniciaron fresados en frio con equipo SANY C8, el cual dispone de una banda transportadora para su cargue instantáneo en volquetas. Se fresaron tramos completos de la calzada existente que tiene un espesor promedio de 16 cm. Sobre la corona de la curva vertical convexa se levantaron granulares (con CAT sobre orugas)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Todo el tránsito vehicular circula por la nueva calzada. Frente de obra ubicada en el sector de Loma Hermosa / El Francés. El transito automotor circula por la nueva calzada</t>
  </si>
  <si>
    <t xml:space="preserve">Excavación mecánica de montaña rocosa </t>
  </si>
  <si>
    <t>Con el uso de tres excavadoras CAT (pluma + cucharon y plumas + martillos) se continua la excavación de una montaña con formación rocosa, cuyo material se lleva en volquetas al box en la zona urbana de San Jerónimo, al Ahuyamal y a otros puntos de acopio y procesamiento. Los cortes avanzan en contorno y hacia el costado del Rio Aurrá. La finalidad del trabajo, es cortar y unir las rasantes de dos puentes en construcción.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</si>
  <si>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Se hacen fundidos de concreto de limpieza para armar los aceros de refuerzo de 5 zapatas fundidas individualmente (o por tramos) y con diferente cota de cimentación, lo que equivale a tener cimentación escalonada. Se utiliza grúa dotada con eslinga, excavadora CAT y el colado (de la obra por tramos) se realiza utilizando concreto premezclado de 28 MPa., y colocado por bombeo. A medida que se sube de nivel con los concretos (vástagos)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</si>
  <si>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a) Trabajos concluidos de cortes mecánicos y de llenos para prolongación de tramo vial; cerca al PR 14. El tramo ya cuenta con la capa intermedia de mezcla asfáltica tipo MSC-25. Hubo instalación de defensas metálicas tipo bionda y colocación de bordillos tope llantas prefabricados. Hay trabajo "intermitente" de excavación manual y mecánica para el tendido de redes ITS, se utiliza pajarita CAT 416 F.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Sigue pendiente un traslado de redes secas. Sector cercano al PR 14.</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</si>
  <si>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realiza descapote y retiro de raíces sobre la Bahía del Ahuyamal. Hay corte, acarreo de material de desecho, con maleza y rastrojo (que es llevado para emplearlo en trabajos de paisajismo en las partidas de Sopetrán); y también hay aporte + extendido de material para llenos. Hay vibro Hamm compactando los granulares extendidos para hacerle un saneo a la fundación.
La zona de la calzada antigua, se tiene como centro de acopio de material fresado o RAP. Sector El Ahuyamal.</t>
  </si>
  <si>
    <t>En el patio que funciona como de acopio de materiales (planta de asfaltos), se continua la construcción de un paso inferior para acceder a La Puerta. Se fundieron placas de concreto de solado o concreto de limpieza. Hubo instalación de acero de refuerzo y se fundieron por tramos las primeras placas de contra piso. Colocados los aceros verticales se procede (con ayuda del brazo telescópico de una grúa + eslinga) a colocar la formaletería de un tramo de muro. El galibo horizontal de la obra es de 4 m. La obra la realizara el Concesionario mediante acuerdo con la Comunidad por consulta previa, y por esto no se encuentra con algún avance especifico dentro de su plan de obras. Además será conocido como el puente # 048.</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</si>
  <si>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un costado se inician los llenos (por capas) compactados con benitín. La obra presento un periodo de inundación debido a las altas y largas lluvias presentadas en este sector y todavía hay presencia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Los trabajos son intermitentes </t>
  </si>
  <si>
    <t xml:space="preserve">a)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Sobre la calzada opuesta (o PK 31+260/680 - CI) se sigue realizando el corte mecánico con dos (2) CAT 330 D2L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Hay descargue y acopio de aceros de refuerzo. Con el traslado del nuevo trazado se abandona el sitio de movimiento en masa presentado hace unos meses. Se trabaja con personal PARE / SIGA. Sector Tierra Mítica. </t>
  </si>
  <si>
    <t>Continua actividad de corte mecánico y retiro de material. Su excavación es para la construcción de dalas de cimentación del muro en TA, se trabaja con CAT 320D2 y vibro tipo benitín. Se realiza un saneo de la fundación colocando piedra tipo rajón. Hay colocación de formaletería para las dalas o soleras de nivelación. Sobre el PK cercano al estribo se instala tubería de 1500 mm para ODT que quedara en el intermedio de muro en escamas o TA. Hay continuos chequeos y trabajos topográficos. El acceso a este frente de obra solo se hace por la vía a Bolombolo.</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</si>
  <si>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Dentro de las garitas se instalan canaletas (porta cables) para tender redes eléctricas, de voz y de datos. Hay modificación de las filas de carros para pago del peaje (y en ambos sentidos) debido a que se intervienen los carriles # 1 a # 4 donde se hacia el cobro regular (2 colas por sentido de avance).  </t>
  </si>
  <si>
    <t xml:space="preserve"> El tramo ya cuenta con capa asfáltica en caliente tipo MSC-25. Terminados los cortes de carpeta asfáltica (con disco diamantado) se inicia la colocación de sardineles prefabricados para delimitar el separador central entre calzadas. Estos módulos tiene una altura estándar de 45 cm. Se trabaja con herramienta menor y pajarita CAT 416F</t>
  </si>
  <si>
    <t>PK 10+700 CI. Continua en la parte mas baja del terraplén, la colocación de grandes rocas a manera de enrocado o muro escollera. Se utiliza una CAT 320 D2 sobre orugas. Frente de obra, sector Doña Rosa</t>
  </si>
  <si>
    <t>PK 12+800 CI. Sobre la cara expuesta del talud (que lo indica la flecha), se acrecentó una descompresión del suelo que lo compone. Se opta por bajar la pendiente (mediante un mínimo peinado) y colocar paneles de malla electrosoldada. Sector de Las Grutas</t>
  </si>
  <si>
    <t>PK 4+500 CI. Instalación de acero "en canasta" para construcción de una viga de realce sobre las escamas del muro. Se realizaran módulos de L = 9 m x 2.9 m x 0.5 m.</t>
  </si>
  <si>
    <t>PK 5+800 CI, construcción de muro # 167 en HA. Se sigue realizando la excavación, para fundir las placas de concreto de limpieza y colocar luego los aceros de refuerzo para las zapatas de los muros en sus siguientes tramos.  Sector perdida de banca, La Potrera.</t>
  </si>
  <si>
    <t>PK 18+400 CI. Luego del colocados los granulares de la estructura del pavimento flexible y su imprimación, se lleva a cabo el extendido de la mezcla asfáltica en caliente MSC-25. Lugar intervenido, retorno de San Jerónimo</t>
  </si>
  <si>
    <t>PK 19+600 CI. Continua el fresado "en frio" de toda la calzada con equipo fresador SANY C8. En un tramo de calzada se levanto el pavimento por bloques y se baja la rasante de la vía existente hasta en 3 m. El material rocoso cortado de lleva a el Ahuyamal. Sector Loma Hermosa.</t>
  </si>
  <si>
    <t xml:space="preserve">PK 21+300 CI. Muro en HA (# 042). Personal realiza el retiro de la formaletería de uno de los muros ya fundidos. Se recurre al uso del brazo telescópico de una grúa con eslinga. A medida que se avanza en altura, los concretos se impermeabilizan con pintura negra. Sector Meloneras  </t>
  </si>
  <si>
    <t xml:space="preserve">PK 0+060 Playa de peajes. Se realiza el ensamble de los perfiles en acero encima del cuerpo de las garitas. Son perfiles tipo Acesco soldados unos a otros, que harán el cerramiento "superior" sobre las nuevas casetas de cobro. Los muros de concreto (premezclado) son fundidos en forma maciza y con resistencia de 28 MPa.  </t>
  </si>
  <si>
    <t>PK 0+600 CI. Playa de peajes. Se realiza el acopio temporal del material de rezaga producto de las excavaciones internas del túnel (galerías). Cerca al CCO, Portal Medellín</t>
  </si>
  <si>
    <t xml:space="preserve">PK 0+200/450 CI. Se encuentra actividad de instalación de sardineles prefabricados a fin de delimitar el separador central entre calzadas. Hay necesidad de realizar cortes de la capa asfáltica con disco diamantado refrigerado con agua. </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</si>
  <si>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 Se instala acero de refuerzo y se funde losa de aproximación  Estribo 1.</t>
    </r>
    <r>
      <rPr>
        <sz val="11"/>
        <rFont val="Arial"/>
        <family val="2"/>
      </rPr>
      <t xml:space="preserve">
</t>
    </r>
    <r>
      <rPr>
        <sz val="11"/>
        <color rgb="FFFF0000"/>
        <rFont val="Arial"/>
        <family val="2"/>
      </rPr>
      <t>PILA 1:</t>
    </r>
    <r>
      <rPr>
        <sz val="11"/>
        <rFont val="Arial"/>
        <family val="2"/>
      </rPr>
      <t xml:space="preserve"> Instalación acero de refuerzo núcleo Caisson  3 y 4 y se funden</t>
    </r>
    <r>
      <rPr>
        <sz val="11"/>
        <color rgb="FFFF0000"/>
        <rFont val="Arial"/>
        <family val="2"/>
      </rPr>
      <t>. Adecuación área Viga Cabezal. Instalación andamios de carga, plataforma, acero de refuerzo Viga Cabezal, topes sísmicos, pedestales y ductos para cables de tensionamiento. Se funde Viga Cabezal y se instalan cables 1, 2, 3, 4 y 5  y se tensionan.</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</si>
  <si>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</si>
  <si>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</si>
  <si>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 Se funde losa de apoyo.</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 xml:space="preserve">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 </t>
    </r>
    <r>
      <rPr>
        <sz val="11"/>
        <color rgb="FFFF0000"/>
        <rFont val="Arial"/>
        <family val="2"/>
      </rPr>
      <t>Se instala plataforma para losa superior Dovela sobre Pila, se instala acero de refuerzo.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</si>
  <si>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 xml:space="preserve">Instalación acero de refuerzo fase 1 y 2 Dovela sobre estribo y se funden. Se instala acero de refuerzo y encofrado muro espaldar y aletas costado izquierdo y derecho y se funden.. </t>
    </r>
    <r>
      <rPr>
        <sz val="11"/>
        <color rgb="FFFF0000"/>
        <rFont val="Arial"/>
        <family val="2"/>
      </rPr>
      <t>Se funde losa aproximación Estribo 2.</t>
    </r>
    <r>
      <rPr>
        <sz val="11"/>
        <rFont val="Arial"/>
        <family val="2"/>
      </rPr>
      <t xml:space="preserve">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t>
    </r>
    <r>
      <rPr>
        <sz val="11"/>
        <color rgb="FFFF0000"/>
        <rFont val="Arial"/>
        <family val="2"/>
      </rPr>
      <t xml:space="preserve"> Seinstalan cables de continuidad y se tensionan.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</si>
  <si>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</si>
  <si>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</si>
  <si>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t>
    </r>
    <r>
      <rPr>
        <sz val="11"/>
        <color rgb="FFFF0000"/>
        <rFont val="Arial"/>
        <family val="2"/>
      </rPr>
      <t xml:space="preserve">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</si>
  <si>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Vanos 1, 2,  3 y 4: Instalación de Vigas prefabricadas sobre apoyos de neopreno, construcción de Diafragmas, instalación de pre-losas, acero de refuerzo de la losa y se funden.
Instalación plataforma para voladizos vano 2 costado izquierdo.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</si>
  <si>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</si>
  <si>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 N°2., 3, 4, 5, 6, 7, 8 , 9 y 10;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y se funden las Dovelas 2, 3, 4, 5,  6, 7,  8, 9, 10 y 11;  se instalan ductos, cables y se tensionan los cables de estas Dovelas. Se desplaza carro de avance para Dovela N°12, acero de refuerzo y ductos.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</si>
  <si>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</si>
  <si>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t>
    </r>
    <r>
      <rPr>
        <sz val="11"/>
        <rFont val="Arial"/>
        <family val="2"/>
      </rPr>
      <t xml:space="preserve"> Instalación acero de refuerzo y encofrado defensas tipo New Jersey y se funden en calzada izquierda y derecha. Se realizan acabados.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</si>
  <si>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rFont val="Arial"/>
        <family val="2"/>
      </rPr>
      <t xml:space="preserve">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Se instala plataforma y acero de refuerzo para voladizos vanos 1, 2 , 3, 4, 5 y 6 costado izquierdo y derecho; se funden para la calzada izquierda. En la calzada drecha se funden en vanos 1, 2, 3 y 4.  Se instala acero de refuerzo y encofrado para módulos de New Jersey en vanos 1, 2, 3 y 4  y se funden para ambas calzadas en vanos 1, 2 y 3.</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</si>
  <si>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 1: </t>
    </r>
    <r>
      <rPr>
        <sz val="11"/>
        <color rgb="FFFF0000"/>
        <rFont val="Arial"/>
        <family val="2"/>
      </rPr>
      <t>Instalación de Vigas sobre apoyos de neopreno, construcción de diafragmas, instalación de pre-losas, acero de refuerzo de la losa y se funde.</t>
    </r>
    <r>
      <rPr>
        <sz val="11"/>
        <color theme="1"/>
        <rFont val="Arial"/>
        <family val="2"/>
      </rPr>
      <t xml:space="preserve">
Vano 2:</t>
    </r>
    <r>
      <rPr>
        <sz val="11"/>
        <color rgb="FFFF0000"/>
        <rFont val="Arial"/>
        <family val="2"/>
      </rPr>
      <t xml:space="preserve"> Instalación de Vigas sobre apoyos de neopreno, construcción de diafragmas, instalación de pre-losas, acero de refuerzo de la losa y se funde.</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</si>
  <si>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h=1m; Caisson 2 h=2m
PILA 1: Caisson 3 h=3m; Caisson 4 h=4m
 PILA 2. Caisson 5 h=12m; Caisson 6 h=15m 
                                         PILA 3. Caisson 7 h=21,1m;  Caisson 8 h=17m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Instalación acero de refuerzo y se funden núcleos de Caissons 9 y 10. Se instala solado y acero de refuerzo Viga Cabezal, topes sísmicos y pedestales y se funden.</t>
    </r>
    <r>
      <rPr>
        <sz val="11"/>
        <color theme="1"/>
        <rFont val="Arial"/>
        <family val="2"/>
      </rPr>
      <t xml:space="preserve">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</si>
  <si>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h=15m
PILA 2: Caisson 5 h=1m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</si>
  <si>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h=17m;  Caisson 4  h=8m</t>
    </r>
  </si>
  <si>
    <r>
      <t xml:space="preserve">PUENTE PK9+900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h=10m; Caisson 4  h=10m
</t>
    </r>
    <r>
      <rPr>
        <u/>
        <sz val="11"/>
        <color rgb="FFFF0000"/>
        <rFont val="Arial"/>
        <family val="2"/>
      </rPr>
      <t xml:space="preserve">INFRAESTRUCTURA
</t>
    </r>
    <r>
      <rPr>
        <sz val="11"/>
        <color rgb="FFFF0000"/>
        <rFont val="Arial"/>
        <family val="2"/>
      </rPr>
      <t>ESTRIBO 1: Se instala acero de refuerzo y se funde núcleos de Caissons 1 y  2 y se funden.</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</si>
  <si>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l. 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t>
    </r>
    <r>
      <rPr>
        <sz val="11"/>
        <color theme="1"/>
        <rFont val="Arial"/>
        <family val="2"/>
      </rPr>
      <t/>
    </r>
  </si>
  <si>
    <t>Ampliación Puente 25  El Sable UF2.1</t>
  </si>
  <si>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acceso a Palmitas y se funde. Instalación de plataforma para voladizos, matal deck y acero de refuerzo  en losas  vanos 1 y 3 y se funden.</t>
    </r>
  </si>
  <si>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</si>
  <si>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Perforaciones e instalación de platinas 5/8", pernnos, parales IPE-220, tubo D=4" baranda vehicular ambos costados. Aplicación de base anticorrociva y pintura epóxica en baranda costado izquierdo. Se realizan perforaciones e instalación de platinas y desviadores para reforzamiento de Vigas  en Vano 1  Vigas 1 y 4,  Vano 2  Viga 8, Vano 3 Viga 12. Se instalan cables y se tensionan.
Se instala carpeta asfáltica de rodadura.</t>
    </r>
  </si>
  <si>
    <t>Puente PK 4+500 UF 1. PILA 1. PILA 2. Instalación acero de refuerzo Viga Cabezal.</t>
  </si>
  <si>
    <t>Puente PK 4+500 UF 1. PILA 1. PILA 1. Se funden topes sísmicos y pedestales de la Viga Cabezal.</t>
  </si>
  <si>
    <t>Puente PK 6+240 UF 1- PILA 1.  Instalación acero de refuerzo losa inferior Dovela sobre pila y dovela N°1.</t>
  </si>
  <si>
    <t>Puente PK 6+240 UF 1- Vista panoramica PILA 1, construcció Dovela sobre Pila..</t>
  </si>
  <si>
    <t>Puente PK 6+900 UF 1- ESTRIBO 2.Tensionamiento de cables de continuidad familas 6A y 7.</t>
  </si>
  <si>
    <t>Puente PK 6+900 UF 1.  ESTRIBO 2.Instalación concreto losa de aproximación.</t>
  </si>
  <si>
    <t>Puente PK 8+705 UF 1-  Módulos de New Jersey,  calzada izquierda terminados.</t>
  </si>
  <si>
    <t>Puente PK 8+800 UF 1- Se funden módulos de New Jersey ambos costados, calzada izquierda.</t>
  </si>
  <si>
    <t>Puente PK 8+800 UF 1-  Vista panorámica construcción New Jersey calzada izquierda.</t>
  </si>
  <si>
    <t>Puente PK 9+150 UF 1- Se funde losa vano 2.</t>
  </si>
  <si>
    <t>Puente PK 9+150 UF 1- Vista panorámica avance construcción Puente.</t>
  </si>
  <si>
    <t>Puente PK 9+400 UF 1- ESTRIBO 2. Viga Cabezal fundida con pedestales y topes sísmicos.</t>
  </si>
  <si>
    <t>Puente PK 9+400 UF 1- Vista panorámica avance construcción Puente.</t>
  </si>
  <si>
    <t>Puente PK 9+500 UF 1-  ESTRIBO 1. Instalación acero de refuerzo y concreto en núcleos  Caisson 1 y  2.</t>
  </si>
  <si>
    <t>Puente PK 9+500 UF 1- PILA 2.  En excavación caisson 5.</t>
  </si>
  <si>
    <t>Puente PK 9+800 UF 1-   ESTRIBO 2. Adecuación de area para construcción de Estribo.</t>
  </si>
  <si>
    <t xml:space="preserve">Puente PK 9+800 UF 1-  PILA 1. En excavación caisson 3 y 4. </t>
  </si>
  <si>
    <t>Puente PK 9+900 UF 1- ESTRIBO 2. Se funde núcleo de caisson 4.</t>
  </si>
  <si>
    <t>Puente PK 9+900 UF 1-   ESTRIBO 2. Instalación acero de refuerzo caisson 4.</t>
  </si>
  <si>
    <t>Puente PK 11+110 UF 1-  Ensamble de equipo lanza vigas en el Estribo 2..</t>
  </si>
  <si>
    <t>Puente PK 11+110 UF 1- Ensamble de equipo lanza vigas en el Estribo 2.</t>
  </si>
  <si>
    <t>Puente PK 18+293 UF2.1. Se funde losa, vano 4.</t>
  </si>
  <si>
    <t>Puente PK 18+293 UF 2.1- Instalación acero de refuerzo voladizos costado izquierdo.</t>
  </si>
  <si>
    <t>Puente PK 20+380 UF2.1. -  PILA 1. Instalación acero de refuerzo y encofrado Viga Cabezal, topes sísmicos y pedestales</t>
  </si>
  <si>
    <t>Puente PK 20+380 UF2.1.  PILA 1. Se funde Viga Cabezal, topes sísmicos y pedestales.</t>
  </si>
  <si>
    <t>Puente PK21+700 UF2.1.   PILA 1. Viga Cabezal fundida con topes sísmicos y pedestales.</t>
  </si>
  <si>
    <t>Puente PK21+700 UF2.1.   Vista panorámica Puente. Infraestructura terminada.</t>
  </si>
  <si>
    <t>Puente PK 33+100 UF 2.1 - TRAMO 1 VOLADIZOS-   Vista voladizos 1 y 2, lado Medellín</t>
  </si>
  <si>
    <t>Puente PK 33+100 UF 2.1 - TRAMO 1 VOLADIZOS-   Vista voladizo 4, lado Santafé de Antioquia.</t>
  </si>
  <si>
    <t>Puente PK 33+100 UF 2.1 TRAMO2 - VIGAS- .PILA 3. Desencofrado y acabados topes sísmicos  DSP , Lado SantaFe.</t>
  </si>
  <si>
    <t>Puente PK 33+100 UF 2.1 TRAMO2 - VIGAS- Vista panorámica construcción Puente.</t>
  </si>
  <si>
    <t>Ampliación Puente N°1PK0+110 UF1 Quebrada La Negra. Instalación de baranda metálica costado izquierdo.</t>
  </si>
  <si>
    <t>Ampliación Puente N°1PK0+110 UF1 Quebrada La Negra.Vista panorámica ampliación Puente con carpeta de rodadura. Falta pintura de baranda.</t>
  </si>
  <si>
    <t>Ampliación Puente N°11 PK8+790 UF1 Quebrada La Roncha. Losa vano 1 fundida.</t>
  </si>
  <si>
    <t>Ampliación Puente N°11 PK8+790 UF1 Quebrada La Roncha.  Losas vanos 1 y 2  fundidas.</t>
  </si>
  <si>
    <t>Ampliación Puente N°9 PK7+960 UF1  San Gregorio.  Limpieza por demolición de tablero , vano 1.</t>
  </si>
  <si>
    <t>Ampliación Puente N°2 PK2+100 UF1  La Volcana.  Instalación de concreto losa, vano 3.</t>
  </si>
  <si>
    <t>Ampliación Puente N°25 PK19+420 UF2.1  El Sable.   Finaliza retiro de secciones de losa y New Jersey en vanos 1 y 2.</t>
  </si>
  <si>
    <t>Durante la presente semana se reciben los reportes de las operadoras con respecto a los incidentes y accidentes ocurridos en las unidades funcionales del proyecto. Se presentaron diecinueve (19) accidentes con diecinueve (19) lesionados y un (0)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</si>
  <si>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271</t>
  </si>
  <si>
    <r>
      <rPr>
        <b/>
        <sz val="11"/>
        <rFont val="Arial"/>
        <family val="2"/>
      </rPr>
      <t>Ruta 6204 San Jerónimo - Túnel de Occidente</t>
    </r>
    <r>
      <rPr>
        <sz val="11"/>
        <rFont val="Arial"/>
        <family val="2"/>
      </rPr>
      <t xml:space="preserve">
- Actividades de rocería del PR25+000 al PR30+000. 
- Actividades de limpieza de cunetas del PR20+200 al PR31+000. 
- Desvío en el PR20+200 al PR20+900 se encuentran transitables.
- Desvío en el PR22+200 al PR23+900 se encuentran transitables.
- Desvío en el PR24+400 al PR 25+500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</si>
  <si>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rFont val="Arial"/>
        <family val="2"/>
      </rPr>
      <t xml:space="preserve">
-  Actividades de limpieza de cunetas PR13+000 al PR18+000.
-  Actividades de rocería PR7+000 al PR13+000.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</si>
  <si>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PR68+000 al PR69+000 y PR111+500 al 113+000 IZQ y DER
-  Limpieza de Cunetas y Calzada PR70+000 al PR70+500 y PR114+400-115+000 IZQ y DER.
-  Limpieza de derrumbes menores.
-  Actividades de control de Policía de Carreteras PR114+900.
-  Zona Inestable del PR97+500 se cuenta estable.
-  La Vía se Encuentra Transitable.</t>
    </r>
  </si>
  <si>
    <r>
      <rPr>
        <b/>
        <sz val="11"/>
        <rFont val="Arial"/>
        <family val="2"/>
      </rPr>
      <t xml:space="preserve">Ruta 25B02 Bolombolo-Santa Fe de Antioquia.
</t>
    </r>
    <r>
      <rPr>
        <sz val="11"/>
        <rFont val="Arial"/>
        <family val="2"/>
      </rPr>
      <t xml:space="preserve">
- La Vía se encuentra en Operación Normal.
- Limpieza de Cunetas y Calzada, PR7+700, PR8+000, PR41+200, PR51+000-PR51+200.
- Ambulancia y Grúa Disponibles en  Anzá PR44+900.
</t>
    </r>
    <r>
      <rPr>
        <sz val="11"/>
        <color theme="1"/>
        <rFont val="Arial"/>
        <family val="2"/>
      </rPr>
      <t xml:space="preserve">- Se realizan labores de rocería PR14+000-PR15+000 y PR54+000-PR58+700
- Se realiza retiro de derrumbes menores sobre cuneta.
</t>
    </r>
    <r>
      <rPr>
        <b/>
        <sz val="11"/>
        <color theme="1"/>
        <rFont val="Arial"/>
        <family val="2"/>
      </rPr>
      <t xml:space="preserve">Ruta 6003 Peñalisa-Bolombolo.
</t>
    </r>
    <r>
      <rPr>
        <sz val="11"/>
        <color theme="1"/>
        <rFont val="Arial"/>
        <family val="2"/>
      </rPr>
      <t>- Policía de transito en el PR 44+500. Puesto de control.
- La Vía se encuentra en Operación Normal.</t>
    </r>
  </si>
  <si>
    <t xml:space="preserve">UF 4 Ruta 25B02 - PR00+000 - VALLA </t>
  </si>
  <si>
    <t>UF 4 Ruta 25B02 - PR56+300 - ROCERIA M.IZQ</t>
  </si>
  <si>
    <t>UF 4 Ruta 25B02 - PR44+850 - AMBULANCIA ANZA DISPONIBLE</t>
  </si>
  <si>
    <t>UF2.2 PR68+000 - PR69+000  PR111+500-113+000 ROCERIA</t>
  </si>
  <si>
    <t>UF2.2 PR70+100 LIMPIEZA DE ENCOLE ALCANTARILLA Y CUNETA.</t>
  </si>
  <si>
    <t>UF2.1 PR08+400 ROCERÍA.</t>
  </si>
  <si>
    <t>UF2.1 PR 12+800 CAMBIO DE SEÑAL TEMPORAL DE OBRA.</t>
  </si>
  <si>
    <t>UF1 PR21+100 LIMPIEZA DE CUNETAS M.IZQ</t>
  </si>
  <si>
    <t>UF1 PR29+900 ROCERÍA</t>
  </si>
  <si>
    <t>UF3 PR 44+730. CONTROL VEHÍCULAR.</t>
  </si>
  <si>
    <t>UF3 PR 44+730. PASO DE CAMIONES CISTERNA - SUSTANCIAS PERLIGROSAS.</t>
  </si>
  <si>
    <r>
      <rPr>
        <b/>
        <sz val="12"/>
        <rFont val="Arial"/>
        <family val="2"/>
      </rPr>
      <t>Portal Medellín - Segundo Tubo Túnel Occidente</t>
    </r>
    <r>
      <rPr>
        <sz val="12"/>
        <rFont val="Arial"/>
        <family val="2"/>
      </rPr>
      <t xml:space="preserve">
Actividades de Instalación del revestimiento e  instalación de drenaje  de Dint= 14", con tubería perforada Novafort, en túnel principal. Portal Medellín.
</t>
    </r>
  </si>
  <si>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K1+120 a K1+085; Lacumulada=1,895,30 m, instalación de calibradores L= 20 cm (SC-1), en malla tresbolillo con espaciamiento longitudinal (L)=1,50 y transversal (T)=2m, hasta la abscisa K0+920 y la instalación de drenajes  de Dint= 14" , con tuberías perforadas Novafort, hasta la abscisas PK2+720 Hastial Derecho y PK2+760 Hastial izquierdo .
Se evidencio la instalación de concreto  de f´c=25 MPa, con solera plana en PK0+850 a PK0+880 y contraboveda, entre los PK0+804  a PK0+850.
En el periodo, el ventilador axial Zitron 286 KW, localizado en el portal  Santa Fe, fue desmontado; la ventilación se esta ejecutando en forma natural. También, se evidenció que la PTAR  continuó con la suspensión del tratamiento de las aguas residuales y de perforación de las galerías, localizadas en el área del portal  Medellín; el vertimiento se esta realizando por los nuevos drenajes Dint =14"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</si>
  <si>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1 y Galerías de conexión Pet}atonal Nos 1 y  6.</t>
    </r>
  </si>
  <si>
    <r>
      <rPr>
        <b/>
        <sz val="12"/>
        <rFont val="Arial"/>
        <family val="2"/>
      </rPr>
      <t>Portal Santa Fe - Segundo Tubo Túnel de Occidente</t>
    </r>
    <r>
      <rPr>
        <sz val="12"/>
        <rFont val="Arial"/>
        <family val="2"/>
      </rPr>
      <t xml:space="preserve">
Actividades de Instalación del revestimiento, Instalación de drenaje Dint=14", e instalación tramo de prueba de tuberías redes eléctricas MT y telecomunicaciones. Portal Santa Fe.
</t>
    </r>
  </si>
  <si>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PK5+050 al PK5+150, Lacumulada=2149,7m ,  instalación de calibradores L= 15 cm (SB-1), en malla tresbolillo con espaciamiento longitudinal (L)=1,50 y transversal (T)=2m, hasta la abscisa K5+250 y la instalación de drenajes  de Dint= 14" , con tuberías perforadas Novafort, hasta las abscisas PK3+990 Hastial Derecho y PK4+545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</si>
  <si>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1 (1+230-tunel nuevo):  La excavación del entronque desde el túnel en servicio avanzó hasta  L= 9,2 metros. Se continuó la excavación desde el túnel nuevo, en terrenos con sostenimiento Tipo SG- II,sección completa. Avanza en el PK0+021,1- L acumulada=30,30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PK0+097,90. L total acumulada de excavación = 101,90 m, éste avance esta adelantado,  teniendo en cuenta el programa de obra actualizado, el cual contempla el  inicio de excavación, el día 17 marzo de 2021.
En  Galería de Conexión Vehicular No 1 (1+695- Túnel nuevo),   La excavación del entronque desde el túnel en servicio avanzó hasta  L= 4,0 metros. Se continuó la excavación desde el túnel nuevo, en terrenos con sostenimiento Tipo SG- II,sección completa, Avanza en el PK0+035,50. L total acumulada de excavación = 42,50 m, éste avance esta adelantado,  teniendo en cuenta el programa de obra actualizado, el cual contempla el  inicio de excavación, el día 12 marzo de 2021.
En Galería Peatonal No 1 (1+230- Túnel nuevo)  ; La excavación del entronque desde el túnel en servicio (9+580) avanzó hasta  L= 9,2 metros.  Se continuó la excavación desde el túnel nuevo, en terrenos con sostenimiento Tipo SG- II,sección completa, Avanza en el PK0+045,30. L total acumulada de excavación = 54,50 m, éste avance esta adelantado,  teniendo en cuenta el programa de obra actualizado, el cual contempla el  inicio de excavación, el día 27 abril de 2021. </t>
  </si>
  <si>
    <t xml:space="preserve">  PK0+825 - PK0+850 - UF3.1D - Construcción de contraboveda. Portal Medellín.</t>
  </si>
  <si>
    <t xml:space="preserve">   PK0+850 - PK0+880 - UF3.1D - Concreto hidráulico de f´c= 25 MPa, instalado, en solera plana. Portal Medellín.</t>
  </si>
  <si>
    <t xml:space="preserve"> PK1+020 - UF3.1D - Instalación de calibradores de 20 cm para control de lanzado de revestimiento, sección sostenimiento tipo SC-1. Portal Medellín.</t>
  </si>
  <si>
    <t xml:space="preserve">  PK1+110- UF3.1D - Instalación de 20 cm  de concreto de revestimiento 25 Mpa para revestimiento, sección sostenimiento tipo SC-1. Portal Medellín.</t>
  </si>
  <si>
    <t xml:space="preserve"> PK1+230 - UF3.1D - Instalación de concreto lanzado 30 MPa (PK0+032,2), galería peatonal N°1, Sección sostenimiento SG-II. Portal Medellín.</t>
  </si>
  <si>
    <t xml:space="preserve"> PK1+695 - UF3.1D - Retiro de material de rezaga (PK0+027,8), galería vehicular N°1, Sección sostenimiento SG-II. Portal Medellín.</t>
  </si>
  <si>
    <t xml:space="preserve"> PK2+745 - UF3.1D - Construcción de dren colector de Dint = 14". Portal Medellín (hastial derecho).</t>
  </si>
  <si>
    <t>PK0+804 - PK0+850 - UF3.1D - Construcción de contraboveda. Portal Medellín.</t>
  </si>
  <si>
    <t xml:space="preserve"> PK0+804 - PK0+850 - UF3.1D - Concreto hidráulico de f´c= 25 MPa, instalado, en contraboveda. Portal Medellín.</t>
  </si>
  <si>
    <t xml:space="preserve"> PK0+920 - UF3.1D - Instalación de calibradores de 20 cm para control de lanzado de revestimiento, sección sostenimiento tipo SC-1. Portal Medellín.</t>
  </si>
  <si>
    <t xml:space="preserve">  PK1+085- UF3.1D - Instalación de 20 cm  de concreto de revestimiento 25 Mpa para revestimiento, sección sostenimiento tipo SC-1. Portal Medellín.</t>
  </si>
  <si>
    <t xml:space="preserve"> PK2+720 - UF3.1D - Construcción de dren colector de Dint = 14". Portal Medellín (hastial derecho).</t>
  </si>
  <si>
    <t xml:space="preserve">  PK2+760 - UF3.1D - Construcción de dren colector de Dint = 14". Portal Medellín (hastial izquierdo).</t>
  </si>
  <si>
    <t xml:space="preserve">   PK3+365 - UF3.1D - Instalación acero de refuerzo para caja de inspección en drenaje. Portal Santa Fe (hastial derecho).</t>
  </si>
  <si>
    <t xml:space="preserve">  PK4+325 - UF3.1D - Excavación para construcción de dren colector de Dint = 14". Portal Santa Fe (hastial derecho).</t>
  </si>
  <si>
    <t xml:space="preserve">  PK3+605 - UF3.1D - Instalación formaleta, para caja de inspección en drenaje. Portal Santa Fe (hastial izquierd0).</t>
  </si>
  <si>
    <t xml:space="preserve"> PK3+990 - UF3.1D - Construcción de dren colector de Dint = 14". Portal Santa Fe (hastial derecho).</t>
  </si>
  <si>
    <t xml:space="preserve"> PK4+545 - UF3.1D - Construcción de dren colector de Dint = 14". Portal Santa Fe (hastial Izquierdo).</t>
  </si>
  <si>
    <t xml:space="preserve"> PK4+940 - UF3.1D -Retiro de material de rezaga, galería peatonal N°6, Sección sostenimiento SG-II. Portal Santa Fe.</t>
  </si>
  <si>
    <t xml:space="preserve"> PK5+130 - UF3.1D - Instalación de 15 cm  de concreto de revestimiento 25 MPa para revestimiento, sección sostenimiento tipo SB-1. Portal Santa Fe.</t>
  </si>
  <si>
    <t xml:space="preserve">  PK5+250 - UF3.1D - Instalación de calibradores de 15 cm para control de lanzado de revestimiento, sección sostenimiento tipo SB-1. Portal Santa Fe.</t>
  </si>
  <si>
    <t>En la UF 1: El concesionario en este periodo ejecuto las siguientes actividades: En recorrido de inspección de interventoría, se  evidenció que el concesionario, no ejecuto actividades de traslado de redes secas en este sector de obra activo.
En el PK17+410 a PK17+720 - UF 1  ACT 31, se ejecutó la liberación de cantidades de obra No 165, traslado de redes eléctricas, telecomunicaciones y alumbrado publico.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</si>
  <si>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r>
      <rPr>
        <b/>
        <sz val="11"/>
        <rFont val="Calibri"/>
        <family val="2"/>
        <scheme val="minor"/>
      </rPr>
      <t xml:space="preserve">PK17+410 a PK17+720 - UF 1  ACT 31. </t>
    </r>
    <r>
      <rPr>
        <sz val="11"/>
        <rFont val="Calibri"/>
        <family val="2"/>
        <scheme val="minor"/>
      </rPr>
      <t>Liberación de cantidades de obra No 165, traslado de redes eléctricas, telecomunicaciones y alumbrado publico.</t>
    </r>
  </si>
  <si>
    <r>
      <rPr>
        <b/>
        <sz val="10"/>
        <color theme="1"/>
        <rFont val="Calibri"/>
        <family val="2"/>
        <scheme val="minor"/>
      </rPr>
      <t xml:space="preserve">PK17+410 a PK17+720 - UF 1  ACT 31. </t>
    </r>
    <r>
      <rPr>
        <sz val="10"/>
        <color theme="1"/>
        <rFont val="Calibri"/>
        <family val="2"/>
        <scheme val="minor"/>
      </rPr>
      <t>Liberación de cantidades de obra No 165, traslado de redes eléctricas, telecomunicaciones y alumbrado publico.</t>
    </r>
  </si>
  <si>
    <r>
      <rPr>
        <b/>
        <sz val="10"/>
        <rFont val="Calibri"/>
        <family val="2"/>
        <scheme val="minor"/>
      </rPr>
      <t xml:space="preserve">PK6+000 - UF1 - CI. </t>
    </r>
    <r>
      <rPr>
        <sz val="10"/>
        <rFont val="Calibri"/>
        <family val="2"/>
        <scheme val="minor"/>
      </rPr>
      <t>Instalación de formaleta, para fundición tapa del tanque de distribución agua cruda. Sector Partidas de Ebejico.</t>
    </r>
  </si>
  <si>
    <t>PK6+000 - UF1 - CI. Fundición tapa en concreto de f´c = 28 Mpa, ta</t>
  </si>
  <si>
    <t>El concesionario en esta semana no realizó actividades en Redes Secas en la UF2.1.</t>
  </si>
  <si>
    <t>Seguimiento oficina satelite UF 1 de antención al usuario.</t>
  </si>
  <si>
    <t>Seguimiento a las PQRS del proyecto.</t>
  </si>
  <si>
    <t>Reunión de socialización de avance de obra 2.1 a la personera municipal de Santa fe de Antioquia</t>
  </si>
  <si>
    <t>Jornada de sensibilización a los actores viales de la comunidad del municipio de Sopetrán.</t>
  </si>
  <si>
    <t>Jornada de sensibilización a los actores viales de la comunidad del municipio de Santa fe de Antioquia.</t>
  </si>
  <si>
    <t>Entrega oficial de la Escuela Los Almendros, a la comunidad y administración municipal de Sopetrán.</t>
  </si>
  <si>
    <t>Lugar: San Jeronimo, seguimiento a oficina satelite UF1 de atención al usuario.</t>
  </si>
  <si>
    <t>Lugar: Santa fe de Antioquia, Seguimiento a PQRS del proyecto.</t>
  </si>
  <si>
    <t>Lugar: CCCN Los Almendros, Entrega oficial de la escuela los Almendros, a la administración municipal de Sopetrán y comunidad.</t>
  </si>
  <si>
    <t>Lugar: Santa fe de Antioquia,Socialización de avance de obra, a la personera municipal.</t>
  </si>
  <si>
    <t>Lugar: Sopetrán, Jornada de sensibilización y capacitación sobre cultura vial a la comunidad.</t>
  </si>
  <si>
    <t>Lugar: Santa fe de Antioquia, Jornada de sensibilización de cultura vial a los actores viales.</t>
  </si>
  <si>
    <t>17/12/2020-23/12/2020</t>
  </si>
  <si>
    <t>COMITÉ DE PREVIA APROBACIÓN DE APORTES No. 27</t>
  </si>
  <si>
    <t>Se realizó COMITÉ DE PREVIA APROBACIÓN DE APORTES No.27 y se analizó el Predio MAR1_UF2_025.</t>
  </si>
  <si>
    <t>ENVÍO OFICIO EPS4G-1384-20 CONCEPTO DE INTERVENTORÍA FRENTE A SOLICITUD DE CONCESIONARIO A COMITÉ DE PREVIA APROBACIÓN DE APORTES No. 28, SEGÚN OFICIO: 02-01-20201216003842 (RADICADO ANI 2020-409-127308-2 DEL 16/12/2020)</t>
  </si>
  <si>
    <t>La Interventoría da concepto respecto a los predios que pretende llevar el Concesionario a VIGESIMO OCTAVO (28°) Comité de Previa Aprobación de Aportes.</t>
  </si>
  <si>
    <t>UF1 Y UF2</t>
  </si>
  <si>
    <t>ENVÍO OFICIO EPS4G-1385-20 EN RESPUESTA AL OFICIO 02-01-20201204003706</t>
  </si>
  <si>
    <t>La Interventoría dejó en observación la modificación de la Ficha Predial del Predio MAR1_UF1_105, respecto a los Predios MAR1_UF2_171, MAR1_UF2_039A, y MAR1_UF2_180A manifiesta que para atender la revisión de los insumos, se hace necesario que se tome en cuenta la solicitud enviada mediante oficios EPS4G-1249-20 del 19/11/2020 y EPS4G-1325-20 del 10/12/2020, "SOLICITUD DE GEOMETRÍA VÍAL-DISEÑO DE DETALLES INCLUYENDO SECTORES DE MODIFICACIÓN" de todo el corredor del pryecto Mar1.</t>
  </si>
  <si>
    <t>ENVÍO OFICIO EPS4G-1386-20 EN RESPUESTA AL OFICIO 02-01-20201204003710</t>
  </si>
  <si>
    <t>La Interventoría manifiesta que para atender la revisión de la Ficha Predial del Predio MAR1_UF2_132A se hace necesario que se tome en cuenta la solicitud enviada mediante oficios EPS4G-1249-20 del 19/11/2020 y EPS4G-1325-20 del 10/12/2020, "SOLICITUD DE GEOMETRÍA VÍAL-DISEÑO DE DETALLES INCLUYENDO SECTORES DE MODIFICACIÓN" de todo el corredor del proyecto Mar1.</t>
  </si>
  <si>
    <t>ENVÍO OFICIO EPS4G-1390-20 EN RESPUESTA AL OFICIO 02-01-20201207003717</t>
  </si>
  <si>
    <t>La Interventoría manifiesta que para atender la revisión de los Insumos de los Predios MAR1_UF1_003A, MAR1_UF1_004A y MAR1_UF1_139, se hace necesario que se tome en cuenta la solicitud enviada mediante oficios EPS4G-1249-20 del 19/11/2020 y EPS4G-1325-20 del 10/12/2020, "SOLICITUD DE GEOMETRÍA VÍAL - VÍAL DE DISEÑO DE DETALLES INCLUYENDO SECTORES DE MODIFICACIÓN" de todo el corredor del Proyecto Mar1.</t>
  </si>
  <si>
    <t>ENVÍO OFICIO EPS4G-1391-20 EN RESPUESTA AL OFICIO 02-01-20201209003733</t>
  </si>
  <si>
    <t>La Interventoría manifiesta que para atender la revisión de los Insumos del Predio MAR1_UF2_137 se hace necesario que se tome en cuenta la solicitud enviada mediante oficios EPS4G-1249-20 del 19/11/2020 y EPS4G-1325-20 del 10/12/2020, "SOLICITUD DE GEOMETRÍA VÍAL - VÍAL DE DISEÑO DE DETALLES INCLUYENDO SECTORES DE MODIFICACIÓN" de todo el corredor del Proyecto Mar1.</t>
  </si>
  <si>
    <t>ENVÍO OFICIO EPS4G-1392-20 EN RESPUESTA AL OFICIO 02-01-20201209003747</t>
  </si>
  <si>
    <t>La Interventoría manifiesta que para atender la revisión de los Insumos del Predio MAR1_UF2_142C se hace necesario que se tome en cuenta la solicitud enviada mediante oficios EPS4G-1249-20 del 19/11/2020 y EPS4G-1325-20 del 10/12/2020, "SOLICITUD DE GEOMETRÍA VÍAL - VÍAL DE DISEÑO DE DETALLES INCLUYENDO SECTORES DE MODIFICACIÓN" de todo el corredor del Proyecto Mar1.</t>
  </si>
  <si>
    <t>ENVÍO OFICIO EPS4G-1393-20 EN RESPUESTA AL OFICIO 02-01-20201209003752</t>
  </si>
  <si>
    <t>La Interventoría manifiesta que para atender la revisión de los Insumos del Predio MAR1_UF1_141 se hace necesario que se tome en cuenta la solicitud enviada mediante oficios EPS4G-1249-20 del 19/11/2020 y EPS4G-1325-20 del 10/12/2020, "SOLICITUD DE GEOMETRÍA VÍAL - VÍAL DE DISEÑO DE DETALLES INCLUYENDO SECTORES DE MODIFICACIÓN" de todo el corredor del Proyecto Mar1.</t>
  </si>
  <si>
    <t>ENVÍO OFICIO EPS4G-1394-20 EN RESPUESTA AL OFICIO 02-01-20201210003776</t>
  </si>
  <si>
    <t>La Interventoría manifiesta que para atender la revisión de los Insumos del Predio MAR1_UF2_133 se hace necesario que se tome en cuenta la solicitud enviada mediante oficios EPS4G-1249-20 del 19/11/2020 y EPS4G-1325-20 del 10/12/2020, "SOLICITUD DE GEOMETRÍA VÍAL - VÍAL DE DISEÑO DE DETALLES INCLUYENDO SECTORES DE MODIFICACIÓN" de todo el corredor del Proyecto Mar1.</t>
  </si>
  <si>
    <t>Seguimiento Fichas: 
UF1y 3: PMF-01, PMF-02, PMF-04, PMF-06, PMF-09, PMF-10, PMF-12, PMF-13, PMF-14, PMF-16, PMF-17 y PMB-01.
UF 2.1: PMF-16.
UF 4: PBSE-4,3-13,  PBSE-4,3-13 y PAC-2,4-07.</t>
  </si>
  <si>
    <t>Del 16-12-20 al 22-12-20</t>
  </si>
  <si>
    <t xml:space="preserve">1, 2.1 y 3 </t>
  </si>
  <si>
    <t>Acompañamiento actividades de monitoreo de calidad de agua superficial y subterránea, realizado por el laboratorio MCS</t>
  </si>
  <si>
    <t>ÉPSILON4G, MCS</t>
  </si>
  <si>
    <t>del 16-12-20 al 22-12-20</t>
  </si>
  <si>
    <t>Acompañamiento visita de evaluación Modificación de Licencia Ambiental consistente en inclusión de cafetería y obras adicionales</t>
  </si>
  <si>
    <t>ANLA , DEVIMAR, ÉPSILON , ANI</t>
  </si>
  <si>
    <t>1</t>
  </si>
  <si>
    <t xml:space="preserve">Recorrido conjunto Concesionario - Interventoría de seguimiento medidas de manejo ambiental ejecutadas para las actividades de demolición de puentes existentes, asociados al PAGA de Mejoramiento  </t>
  </si>
  <si>
    <t xml:space="preserve">DEVIMAR, ÉPSILON </t>
  </si>
  <si>
    <t>Acompañamiento reunión de solicitud de información adicional trámite de Modificación de Licencia Ambienta otorgada con Resolución 00606 de 2017, relacionada con inclusión de cafetería y obras adicionales en la UF3</t>
  </si>
  <si>
    <t xml:space="preserve">ANLA , DEVIMAR, ÉPSILON , ANI, Corantioquia </t>
  </si>
  <si>
    <t>Acompañamiento visita Corantioquia seguimiento de reposiciones por aprovechamiento forestal, correspondientes a las resoluciones 160HX-RES2001-95, 160HX-RES-2004-2258, 160HX-RES-2004-2255, 160HX-RES1904-1986 y 160HX-RES-1907-3885.</t>
  </si>
  <si>
    <t>ÉPSILON4G, DEVIMAR y CORANTIQUIA</t>
  </si>
  <si>
    <t>Elaboración informe semanal 271 y diligenciamiento Formato R-CEC-22 "Registro fotográfico"</t>
  </si>
  <si>
    <r>
      <t xml:space="preserve">1. UF3 Túnel en Construcción
PMF-14 Conducción de aguas de infiltración: </t>
    </r>
    <r>
      <rPr>
        <sz val="11"/>
        <color theme="1"/>
        <rFont val="Calibri"/>
        <family val="2"/>
        <scheme val="minor"/>
      </rPr>
      <t>El Concesionario avanza en la apertura de espacios para la instalación de tubería y material filtrante, para el manejo adecuado de aguas del túnel.</t>
    </r>
  </si>
  <si>
    <r>
      <t xml:space="preserve">2. UF3 Túnel en Construcción
PMF-14 Conducción de aguas de infiltración: </t>
    </r>
    <r>
      <rPr>
        <sz val="11"/>
        <color theme="1"/>
        <rFont val="Calibri"/>
        <family val="2"/>
        <scheme val="minor"/>
      </rPr>
      <t>El Concesionario avanza en la instalación de tubería, para el manejo adecuado de aguas de infiltración, la tuberia se dispone sobre geomembrana y se fija con concreto en los constados.</t>
    </r>
  </si>
  <si>
    <r>
      <t xml:space="preserve">3. UF3 Túnel en Construcción
PMF-14 Conducción de aguas de infiltración: </t>
    </r>
    <r>
      <rPr>
        <sz val="11"/>
        <color theme="1"/>
        <rFont val="Calibri"/>
        <family val="2"/>
        <scheme val="minor"/>
      </rPr>
      <t>la tubería fijada, es cubierta con material grueso (material filtrante), con el objetivo de permitir el flujo de aguas de infiltración del túnel, luego es cubierta con geomenbrana para evitar la acomulación de material fino sobre el material filtrante.</t>
    </r>
  </si>
  <si>
    <r>
      <t xml:space="preserve">4. UF3 Túnel en Construcción
PMF-14 Conducción de aguas de infiltración: </t>
    </r>
    <r>
      <rPr>
        <sz val="11"/>
        <color theme="1"/>
        <rFont val="Calibri"/>
        <family val="2"/>
        <scheme val="minor"/>
      </rPr>
      <t>con la instalación de la tubería y el material filtrante se garantiza la correcta conducción de aguas de infiltración hasta los sedimentadores primarios y secundarios ubicados en la salida del túnel en el portal Santa fé.</t>
    </r>
  </si>
  <si>
    <r>
      <t>5. UF3 Túnel en Construcción
PMF-09 y PMF-14 Captación, conducción, tratamiento y descarga de aguas industriales:</t>
    </r>
    <r>
      <rPr>
        <sz val="11"/>
        <color theme="1"/>
        <rFont val="Calibri"/>
        <family val="2"/>
        <scheme val="minor"/>
      </rPr>
      <t xml:space="preserve"> las  aguas de infiltración y las contactadas en el proceso de apertura del Túnel, son conducidas hasta un sistema de tratamiento primario que consta de tres sedimentadores (etapa incial)
Una vez en los sedimentadores, el agua cae por gravedad en la base de los sedimentadores, formándose así dos fases dentro del tanque: una de lodos en el fondo y otra de agua clarificada en la superficie.</t>
    </r>
  </si>
  <si>
    <r>
      <t xml:space="preserve">6. UF3 Túnel en Construcción
PMF-09 y PMF-14 Captación, conducción, tratamiento y descarga de aguas industriales: </t>
    </r>
    <r>
      <rPr>
        <sz val="11"/>
        <color theme="1"/>
        <rFont val="Calibri"/>
        <family val="2"/>
        <scheme val="minor"/>
      </rPr>
      <t>el agua clarificada es conducida mediante un sistema de motombombas y tubería hasta los sedimentadores principales ubicados en la PTAR Santa Fé, previo al tratamiento en la planta.</t>
    </r>
  </si>
  <si>
    <r>
      <t xml:space="preserve">7. UF3 Túnel en Construcción
PMF-09 y PMF-14 Captación, conducción, tratamiento y descarga de aguas industriales: </t>
    </r>
    <r>
      <rPr>
        <sz val="11"/>
        <color theme="1"/>
        <rFont val="Calibri"/>
        <family val="2"/>
        <scheme val="minor"/>
      </rPr>
      <t>por rebose el agua es descargada al segundo sedimentador garantizando que todas las arenas se sedimenten en la primera estructura, reduciendo la velocidad con que son transportadas por el agua.</t>
    </r>
  </si>
  <si>
    <r>
      <t xml:space="preserve">8. UF3 Túnel en Construcción
PMF-09 y PMF-14 Captación, conducción, tratamiento y descarga de aguas industriales: </t>
    </r>
    <r>
      <rPr>
        <sz val="11"/>
        <color theme="1"/>
        <rFont val="Calibri"/>
        <family val="2"/>
        <scheme val="minor"/>
      </rPr>
      <t>Los lodos generados en los sedimentadores son acondicionados antes de pasar al proceso de filtroprensado, en el filtro prensa los lodos son deshidratados intermitentemente y posteriormente acopiados para su disposición final, las aguas resultantes del proceso de filtroprensado son conducidas reincorporadas nuevamente al proceso para su tratamiento.</t>
    </r>
  </si>
  <si>
    <r>
      <t xml:space="preserve">9. UF3 Túnel en Construcción
PMF-09 y PMF-14 Captación, conducción, tratamiento y descarga de aguas industriales: </t>
    </r>
    <r>
      <rPr>
        <sz val="11"/>
        <color theme="1"/>
        <rFont val="Calibri"/>
        <family val="2"/>
        <scheme val="minor"/>
      </rPr>
      <t>el Concesionario luego del tratamiento realiza la disposicón de aguas en el sitio de vertimiento autorizado, se realiza además medición de parámetros in situ como PH, OD, Conductividad , turbiedad y salinidad.</t>
    </r>
  </si>
  <si>
    <r>
      <t xml:space="preserve">10. UF3 Túnel en Construcción
PMF-09: </t>
    </r>
    <r>
      <rPr>
        <sz val="11"/>
        <color theme="1"/>
        <rFont val="Calibri"/>
        <family val="2"/>
        <scheme val="minor"/>
      </rPr>
      <t>En las plataformas de trabajo de construcción del túnel, no se observan vertimientos de aguas de uso doméstico, el Concesionario dispone de unidades sanitarias portátiles.</t>
    </r>
    <r>
      <rPr>
        <b/>
        <sz val="11"/>
        <color theme="1"/>
        <rFont val="Calibri"/>
        <family val="2"/>
        <scheme val="minor"/>
      </rPr>
      <t xml:space="preserve">
PMF-10: </t>
    </r>
    <r>
      <rPr>
        <sz val="11"/>
        <color theme="1"/>
        <rFont val="Calibri"/>
        <family val="2"/>
        <scheme val="minor"/>
      </rPr>
      <t>En las plataformas de trabajo de  construcción del túnel, para el manejo de los residuos sólidos generados en los acopios de materiales, el concesionario realizó la instalación de puntos ecológicos, en los cuales se realiza la segregación y acopio temporal de los residuos sólidos y orgánicos, reciclables y peligrosos.</t>
    </r>
  </si>
  <si>
    <r>
      <t xml:space="preserve">11. Constrcción UF1 PK 5+400 Portal Santa Fe
PMF-14 </t>
    </r>
    <r>
      <rPr>
        <sz val="11"/>
        <color theme="1"/>
        <rFont val="Calibri"/>
        <family val="2"/>
        <scheme val="minor"/>
      </rPr>
      <t>Se realiza verificación de Caudal de vertimiento a la salida de la PTAR Santa Fé (26,9L/S), el cual cumple con lo establecido en la resolución Resolución 2360 de 2019.</t>
    </r>
  </si>
  <si>
    <r>
      <t xml:space="preserve">12. Constrcción UF1 PK 5+400 Portal Santa Fe
PMF-14 </t>
    </r>
    <r>
      <rPr>
        <sz val="11"/>
        <color theme="1"/>
        <rFont val="Calibri"/>
        <family val="2"/>
        <scheme val="minor"/>
      </rPr>
      <t>Se realiza verificación del estado del sistema de tuberías, el cual no presenta fugas y el caudal de vertimiento a la salida de la PTAR Santa Fé (26,9L/S), el cual cumple con lo establecido en la resolución Resolución 2360 de 2019</t>
    </r>
    <r>
      <rPr>
        <b/>
        <sz val="11"/>
        <color theme="1"/>
        <rFont val="Calibri"/>
        <family val="2"/>
        <scheme val="minor"/>
      </rPr>
      <t>.</t>
    </r>
  </si>
  <si>
    <r>
      <t>13. UF3 Túnel en Construcción</t>
    </r>
    <r>
      <rPr>
        <sz val="11"/>
        <color theme="1"/>
        <rFont val="Calibri"/>
        <family val="2"/>
        <scheme val="minor"/>
      </rPr>
      <t>.</t>
    </r>
    <r>
      <rPr>
        <b/>
        <sz val="11"/>
        <color theme="1"/>
        <rFont val="Calibri"/>
        <family val="2"/>
        <scheme val="minor"/>
      </rPr>
      <t xml:space="preserve">
PMF-02 y PMF-04: </t>
    </r>
    <r>
      <rPr>
        <sz val="11"/>
        <color theme="1"/>
        <rFont val="Calibri"/>
        <family val="2"/>
        <scheme val="minor"/>
      </rPr>
      <t>El Concesionario continua con las labores de apertura de las galerías peatonal N°6 y vehicular N°3, este material es trasportado hasta los acopios autorizados Acopio Portal Santa fe  PK 5+400 y  Acopio túnel boca Medellín PK0+500, el transporte y recolección de escombros y material se continúa realizando a través de volquetas tipo dobletroque de 14 m</t>
    </r>
    <r>
      <rPr>
        <vertAlign val="superscript"/>
        <sz val="11"/>
        <color theme="1"/>
        <rFont val="Calibri"/>
        <family val="2"/>
        <scheme val="minor"/>
      </rPr>
      <t xml:space="preserve">3 </t>
    </r>
  </si>
  <si>
    <r>
      <t xml:space="preserve">14. UF3 Túnel en Construcción.
PMF-16: </t>
    </r>
    <r>
      <rPr>
        <sz val="11"/>
        <color theme="1"/>
        <rFont val="Calibri"/>
        <family val="2"/>
        <scheme val="minor"/>
      </rPr>
      <t>El personal en obra cuenta con los equipos de protección sonora.</t>
    </r>
  </si>
  <si>
    <r>
      <t>15. Construcción UF1 PK 5+400 Portal Santa Fe</t>
    </r>
    <r>
      <rPr>
        <sz val="11"/>
        <color theme="1"/>
        <rFont val="Calibri"/>
        <family val="2"/>
        <scheme val="minor"/>
      </rPr>
      <t xml:space="preserve">.
</t>
    </r>
    <r>
      <rPr>
        <b/>
        <sz val="11"/>
        <color theme="1"/>
        <rFont val="Calibri"/>
        <family val="2"/>
        <scheme val="minor"/>
      </rPr>
      <t xml:space="preserve">PMF-16: </t>
    </r>
    <r>
      <rPr>
        <sz val="11"/>
        <color theme="1"/>
        <rFont val="Calibri"/>
        <family val="2"/>
        <scheme val="minor"/>
      </rPr>
      <t>El transporte y recolección de material de excavación se continúa realizando a través de volquetas tipo dobletroque de 14 m</t>
    </r>
    <r>
      <rPr>
        <vertAlign val="superscript"/>
        <sz val="11"/>
        <color theme="1"/>
        <rFont val="Calibri"/>
        <family val="2"/>
        <scheme val="minor"/>
      </rPr>
      <t>3</t>
    </r>
    <r>
      <rPr>
        <sz val="11"/>
        <color theme="1"/>
        <rFont val="Calibri"/>
        <family val="2"/>
        <scheme val="minor"/>
      </rPr>
      <t>, las cuales son carpadas, antes de salir a la vía se realiza limpieza del platón, lo anterior con el propósito de mitigar la generación del material particulado</t>
    </r>
  </si>
  <si>
    <r>
      <t xml:space="preserve">16. Construcción UF1 PK 5+400 Portal Santa Fe.
PMF-04: </t>
    </r>
    <r>
      <rPr>
        <sz val="11"/>
        <color theme="1"/>
        <rFont val="Calibri"/>
        <family val="2"/>
        <scheme val="minor"/>
      </rPr>
      <t>El Concesionario realiza la señalización de los distintos frentes de obra y zonas de acopio de acuerdo con lo indicado en el manual de señalización vial.</t>
    </r>
  </si>
  <si>
    <r>
      <t xml:space="preserve">17. Construcción UF1 Planta PK-13 
PMF-12: </t>
    </r>
    <r>
      <rPr>
        <sz val="11"/>
        <color theme="1"/>
        <rFont val="Calibri"/>
        <family val="2"/>
        <scheme val="minor"/>
      </rPr>
      <t xml:space="preserve">El Concesionario realiza la limpieza y el mantenimiento periódico de cunetas y obras de drenaje.
</t>
    </r>
  </si>
  <si>
    <r>
      <t xml:space="preserve">18. Construcción UF1 Planta PK-13 
PMF-12: Medidas para evitar la contaminación y deterioro de las aguas superficiales: 
</t>
    </r>
    <r>
      <rPr>
        <sz val="11"/>
        <color theme="1"/>
        <rFont val="Calibri"/>
        <family val="2"/>
        <scheme val="minor"/>
      </rPr>
      <t xml:space="preserve">se adecuaron filtros en las cunetas de drenaje, esto para retener los sedimentos y evitar el aporte de estos a los cuerpos de agua.  </t>
    </r>
  </si>
  <si>
    <r>
      <t xml:space="preserve">19. Construcción UF1 Planta PK-13
PMF-06: </t>
    </r>
    <r>
      <rPr>
        <sz val="11"/>
        <color theme="1"/>
        <rFont val="Calibri"/>
        <family val="2"/>
        <scheme val="minor"/>
      </rPr>
      <t>Para el adecuado manejo de aguas superficiales en la zona de producción de concretos, el Concesionario dispone de cárcamos perimetrales, estas aguas son reutilizadas en la producción de concretos, el agua es recolectada desde los cárcamos con tubería y motobombas.</t>
    </r>
  </si>
  <si>
    <r>
      <t xml:space="preserve">20. Construcción UF1 Planta PK-13
PMF-06: </t>
    </r>
    <r>
      <rPr>
        <sz val="11"/>
        <color theme="1"/>
        <rFont val="Calibri"/>
        <family val="2"/>
        <scheme val="minor"/>
      </rPr>
      <t>Para el manejo del producto SIKA (sustancia química) se almacena en un sitio adecuado el cual tiene un dique de contención con su respectiva trampa de grasas.</t>
    </r>
  </si>
  <si>
    <r>
      <t xml:space="preserve">21. Construcción UF1 Planta PK-13
PMF-06: </t>
    </r>
    <r>
      <rPr>
        <sz val="11"/>
        <color theme="1"/>
        <rFont val="Calibri"/>
        <family val="2"/>
        <scheme val="minor"/>
      </rPr>
      <t>Para el adecuado manejo de residuos líquidos y sólidos, el Concesionario dispone de unidades sanitarias portátiles y instalación de puntos ecológicos, en los cuales se realiza la segregación y acopio temporal de los residuos sólidos y orgánicos, reciclables y peligrosos.</t>
    </r>
  </si>
  <si>
    <r>
      <t xml:space="preserve">21. Construcción UF1 Planta PK-13
PMF-06: </t>
    </r>
    <r>
      <rPr>
        <sz val="11"/>
        <color theme="1"/>
        <rFont val="Calibri"/>
        <family val="2"/>
        <scheme val="minor"/>
      </rPr>
      <t>Manejo de combustibles y lubricantes: se cuenta con piso en concreto, cunetas perimetrales, dique de contención con capacidad de retención del 110%.</t>
    </r>
    <r>
      <rPr>
        <b/>
        <sz val="11"/>
        <color theme="1"/>
        <rFont val="Calibri"/>
        <family val="2"/>
        <scheme val="minor"/>
      </rPr>
      <t xml:space="preserve">
</t>
    </r>
  </si>
  <si>
    <r>
      <t xml:space="preserve">22. Construcción UF1 Planta PK-13 
PMF-06: El Concesionario en le planta de PK13, </t>
    </r>
    <r>
      <rPr>
        <sz val="11"/>
        <color theme="1"/>
        <rFont val="Calibri"/>
        <family val="2"/>
        <scheme val="minor"/>
      </rPr>
      <t>dispone de un sitio de acopio temporal de residuos sólidos y sustancias peligrosas, el sitio cuenta con la señalización y aislamiento requerido.</t>
    </r>
  </si>
  <si>
    <r>
      <t xml:space="preserve">23. Construcción UF1 Planta PK-13 
PMF-06: </t>
    </r>
    <r>
      <rPr>
        <sz val="11"/>
        <color theme="1"/>
        <rFont val="Calibri"/>
        <family val="2"/>
        <scheme val="minor"/>
      </rPr>
      <t>El Concesionario en le planta de PK13, realiza la señalización con separadores viales tubulares y aislamiento de los sitios de obra con malla naranja.</t>
    </r>
  </si>
  <si>
    <r>
      <t xml:space="preserve">24. Construcción UF1 Planta PK-13 
PMF-06: </t>
    </r>
    <r>
      <rPr>
        <sz val="11"/>
        <color theme="1"/>
        <rFont val="Calibri"/>
        <family val="2"/>
        <scheme val="minor"/>
      </rPr>
      <t>El Concesionario en le planta de PK13, para el manejo de material particulado, realiza humectaciones periodicas y el acopio de materiales finos en estructuras de contención tipo celdas hechas en concreto de 5 metros de altura</t>
    </r>
    <r>
      <rPr>
        <b/>
        <sz val="11"/>
        <color theme="1"/>
        <rFont val="Calibri"/>
        <family val="2"/>
        <scheme val="minor"/>
      </rPr>
      <t>.</t>
    </r>
  </si>
  <si>
    <r>
      <t>25. Construcción UF1 Planta PK-13
 PMF-06:</t>
    </r>
    <r>
      <rPr>
        <sz val="11"/>
        <color theme="1"/>
        <rFont val="Calibri"/>
        <family val="2"/>
        <scheme val="minor"/>
      </rPr>
      <t xml:space="preserve"> Se evidenció que las aguas provenientes del lavado de mixer son recirculadas para la producción de concretos, las zonas de recolección de aguas están compuestas por cárcamos perimetrales, tal y como se indicó en la imagen 19, el sitio cunenta con un sistema de tres desarenadores, conectados a un tanque desarenador principal y un sistema de bombeo para recirculación del agua al sistema de producción de concreto.</t>
    </r>
  </si>
  <si>
    <r>
      <t xml:space="preserve">26. Construcción: UF3 PK0+500 Acopio túnel boca Medellín y UF1 10+800 CI
PMF-16: </t>
    </r>
    <r>
      <rPr>
        <sz val="11"/>
        <color theme="1"/>
        <rFont val="Calibri"/>
        <family val="2"/>
        <scheme val="minor"/>
      </rPr>
      <t>El transporte de material de excavación se realiza a través de vehículos debidamente carpados, el Concesionario realiza la humectación de las vías asocidas a los diferentes frentes de obra.</t>
    </r>
  </si>
  <si>
    <r>
      <t xml:space="preserve">27. Construcción UF1 Planta PK-13
 PMF-06: </t>
    </r>
    <r>
      <rPr>
        <sz val="11"/>
        <color theme="1"/>
        <rFont val="Calibri"/>
        <family val="2"/>
        <scheme val="minor"/>
      </rPr>
      <t>La planta cuenta con una zona de taller donde se realizan mantenimientos preventivos a los equipos, vehículos y maquinaria asosiada al proyecto, durante la inspección no se evidenciaron derramas de aceites.</t>
    </r>
    <r>
      <rPr>
        <b/>
        <sz val="11"/>
        <color theme="1"/>
        <rFont val="Calibri"/>
        <family val="2"/>
        <scheme val="minor"/>
      </rPr>
      <t xml:space="preserve">
</t>
    </r>
  </si>
  <si>
    <r>
      <t xml:space="preserve">28. Construcción UF1 Planta de trituración (PK11+270 a PK12+450) y PK 10+800 CI
PMF-17: </t>
    </r>
    <r>
      <rPr>
        <sz val="11"/>
        <color theme="1"/>
        <rFont val="Calibri"/>
        <family val="2"/>
        <scheme val="minor"/>
      </rPr>
      <t>se evidenció que el concesionario ha instalado en los diferentes frentes de obra señalización temporal obligatoria además se contó con personal pare y siga o auxiliares viales.</t>
    </r>
  </si>
  <si>
    <r>
      <t xml:space="preserve">29. Construcción UF1 PK 10+800 CI
PMF-17:  Utilizar carros escoltas para el traslado de maquinaria: </t>
    </r>
    <r>
      <rPr>
        <sz val="11"/>
        <color theme="1"/>
        <rFont val="Calibri"/>
        <family val="2"/>
        <scheme val="minor"/>
      </rPr>
      <t>El Concesionario para el movimiento de vigas, realiza el transporte de estas estrucuturas con camasbajas y carros escolta</t>
    </r>
  </si>
  <si>
    <r>
      <t xml:space="preserve">29. Construcción UF1 PK 10+800 CI.
PMB-01, </t>
    </r>
    <r>
      <rPr>
        <sz val="11"/>
        <color theme="1"/>
        <rFont val="Calibri"/>
        <family val="2"/>
        <scheme val="minor"/>
      </rPr>
      <t xml:space="preserve">El Concesionario dispone en el sitio indicado de carteleras informativas en cuanto al menejo de fauna silvestre
</t>
    </r>
  </si>
  <si>
    <r>
      <t>30. Construcción UF1 ZODME 8</t>
    </r>
    <r>
      <rPr>
        <sz val="11"/>
        <color theme="1"/>
        <rFont val="Calibri"/>
        <family val="2"/>
        <scheme val="minor"/>
      </rPr>
      <t xml:space="preserve">.
</t>
    </r>
    <r>
      <rPr>
        <b/>
        <sz val="11"/>
        <color theme="1"/>
        <rFont val="Calibri"/>
        <family val="2"/>
        <scheme val="minor"/>
      </rPr>
      <t xml:space="preserve">PMF-02: </t>
    </r>
    <r>
      <rPr>
        <sz val="11"/>
        <color theme="1"/>
        <rFont val="Calibri"/>
        <family val="2"/>
        <scheme val="minor"/>
      </rPr>
      <t xml:space="preserve">Durante la visita se observó un proceso de revegetalización parcial de la ZODME, no se observan afectaciones al recurso hídrico, no presenta afectaciones que indiquen procesos de inestabilidad activos.  </t>
    </r>
    <r>
      <rPr>
        <b/>
        <sz val="11"/>
        <color theme="1"/>
        <rFont val="Calibri"/>
        <family val="2"/>
        <scheme val="minor"/>
      </rPr>
      <t xml:space="preserve">
</t>
    </r>
  </si>
  <si>
    <r>
      <t>31. Construcción UF1 PK 10 +000 CI.
PMF-01.</t>
    </r>
    <r>
      <rPr>
        <sz val="11"/>
        <color theme="1"/>
        <rFont val="Calibri"/>
        <family val="2"/>
        <scheme val="minor"/>
      </rPr>
      <t xml:space="preserve"> El talud objeto de visita, cuenta con zanjas de coronación unidas a canales con disipadores de energía</t>
    </r>
  </si>
  <si>
    <r>
      <t xml:space="preserve">
32. Construcción UF1 PK 10 +000 CI.
PMF-7 y PMF-01. </t>
    </r>
    <r>
      <rPr>
        <sz val="11"/>
        <color theme="1"/>
        <rFont val="Calibri"/>
        <family val="2"/>
        <scheme val="minor"/>
      </rPr>
      <t>El talud objeto de visita, cuenta con proceso de revetalización completo en su parte superior</t>
    </r>
  </si>
  <si>
    <r>
      <t xml:space="preserve">33. Construcción UF1 PK 1+400 Planta 1
PMF-06: </t>
    </r>
    <r>
      <rPr>
        <sz val="11"/>
        <color theme="1"/>
        <rFont val="Calibri"/>
        <family val="2"/>
        <scheme val="minor"/>
      </rPr>
      <t>El Concesionario en la planta 1, realiza la señalización con separadores viales y aislamiento de los sitios de obra con malla naranja.</t>
    </r>
    <r>
      <rPr>
        <b/>
        <sz val="11"/>
        <color theme="1"/>
        <rFont val="Calibri"/>
        <family val="2"/>
        <scheme val="minor"/>
      </rPr>
      <t xml:space="preserve">
</t>
    </r>
  </si>
  <si>
    <r>
      <t xml:space="preserve">34. Construcción UF1 PK 1+400 Planta 1
PMF-06: </t>
    </r>
    <r>
      <rPr>
        <sz val="11"/>
        <color theme="1"/>
        <rFont val="Calibri"/>
        <family val="2"/>
        <scheme val="minor"/>
      </rPr>
      <t>El Concesionario en la planta 1, cuenta con una zona de laboratorio, en el sitio se distingue una zona para acopio de cilindros de prueba de resistencia de concreto</t>
    </r>
    <r>
      <rPr>
        <b/>
        <sz val="11"/>
        <color theme="1"/>
        <rFont val="Calibri"/>
        <family val="2"/>
        <scheme val="minor"/>
      </rPr>
      <t>.</t>
    </r>
  </si>
  <si>
    <r>
      <t>35. Construcción UF1 PK 1+400 Planta 1 
PMF-06:</t>
    </r>
    <r>
      <rPr>
        <sz val="11"/>
        <color theme="1"/>
        <rFont val="Calibri"/>
        <family val="2"/>
        <scheme val="minor"/>
      </rPr>
      <t xml:space="preserve"> Para el adecuado manejo de residuos líquidos y sólidos, el Concesionario dispone de unidades sanitarias portátiles y instalación de puntos ecológicos, en los cuales se realiza la segregación y acopio temporal de los residuos sólidos y orgánicos, reciclables y peligrosos..</t>
    </r>
  </si>
  <si>
    <r>
      <t xml:space="preserve">36. Construcción UF1 PK 1+400 Planta 1 
PMF-06 </t>
    </r>
    <r>
      <rPr>
        <sz val="11"/>
        <color theme="1"/>
        <rFont val="Calibri"/>
        <family val="2"/>
        <scheme val="minor"/>
      </rPr>
      <t>Se verificó en el periodo el funcionamiento del sistema de recirculación construido en el laboratorio de lavado de muestras, donde se continuó evidenciando que este se encuentra operando adecuadamente. Se cuenta con un sistema de tres desarenadores construidos en concreto unidos en serie.
Tres tanques en serie (Sedimentador, Tolva de lodos y Clarificador), los cuales se conectan a un tanque de almacenamiento, en el momento de la visita este se encontraba en buenas condiciones de limpieza.</t>
    </r>
  </si>
  <si>
    <r>
      <t xml:space="preserve">37. Construcción UF1 PK 1+400 Planta 1 
PMF-06: </t>
    </r>
    <r>
      <rPr>
        <sz val="11"/>
        <color theme="1"/>
        <rFont val="Calibri"/>
        <family val="2"/>
        <scheme val="minor"/>
      </rPr>
      <t>Las aguas provenientes del clarificador son impulsadas por una bomba hacia un tanque de almacenamiento, desde el cual son repartidas y reutilizadas en las actividades del laboratorio.</t>
    </r>
  </si>
  <si>
    <r>
      <t xml:space="preserve">38. Construcción UF1 PK 1+400 Planta 1 
PMF-06: </t>
    </r>
    <r>
      <rPr>
        <sz val="11"/>
        <color theme="1"/>
        <rFont val="Calibri"/>
        <family val="2"/>
        <scheme val="minor"/>
      </rPr>
      <t>Para el adecuado manejo de aguas superficiales en la zona de producción de concretos, el Concesionario dispone de cárcamos perimetrales, estas aguas son reutilizadas en la producción de concretos.</t>
    </r>
  </si>
  <si>
    <r>
      <t xml:space="preserve">
PMF-06: </t>
    </r>
    <r>
      <rPr>
        <sz val="11"/>
        <color theme="1"/>
        <rFont val="Calibri"/>
        <family val="2"/>
        <scheme val="minor"/>
      </rPr>
      <t>El Concesionario en la planta 1, para el manejo de material particulado, el acopio de materiales cuenta con estructuras de contención tipo celdas hechas en madera sostenidas en rieles de hierro de 3 metros de altura aprox, se realiza la humectación del material dispuesto con aspersores.</t>
    </r>
  </si>
  <si>
    <r>
      <t xml:space="preserve">39. Construcción UF1 PK 1+400 Planta 1 
</t>
    </r>
    <r>
      <rPr>
        <sz val="11"/>
        <color theme="1"/>
        <rFont val="Calibri"/>
        <family val="2"/>
        <scheme val="minor"/>
      </rPr>
      <t xml:space="preserve"> </t>
    </r>
    <r>
      <rPr>
        <b/>
        <sz val="11"/>
        <color theme="1"/>
        <rFont val="Calibri"/>
        <family val="2"/>
        <scheme val="minor"/>
      </rPr>
      <t xml:space="preserve">PMF-06: </t>
    </r>
    <r>
      <rPr>
        <sz val="11"/>
        <color theme="1"/>
        <rFont val="Calibri"/>
        <family val="2"/>
        <scheme val="minor"/>
      </rPr>
      <t>Para el manejo del producto SIKA (sustancia química) se almacena en un sitio adecuado el cual tiene un dique de contención con su respectiva trampa de grasas.</t>
    </r>
  </si>
  <si>
    <r>
      <t xml:space="preserve">40. Construcción UF1 PK 1+400 Planta 1 
PMF-06 </t>
    </r>
    <r>
      <rPr>
        <sz val="11"/>
        <color theme="1"/>
        <rFont val="Calibri"/>
        <family val="2"/>
        <scheme val="minor"/>
      </rPr>
      <t>Se evidenció que las aguas provenientes del lavado de mixer son recirculadas para la producción de concretos, las zonas de recolección de aguas están compuestas por cárcamos perimetrales, tal y como se indicó en la imagen 38, el sitio cunenta con un sistema de tres desarenadores, conectados a un tanque desarenador principal y un sistema de bombeo para recirculación del agua al sistema de producción de concreto.</t>
    </r>
  </si>
  <si>
    <r>
      <t xml:space="preserve">41. Construcción UF3 Portal Santa Fé
PMF-09 Manejo de residuos líquidos industriales: </t>
    </r>
    <r>
      <rPr>
        <sz val="11"/>
        <color theme="1"/>
        <rFont val="Calibri"/>
        <family val="2"/>
        <scheme val="minor"/>
      </rPr>
      <t>Se realiza la toma de  muestra  de agua residual no doméstica por parte del laboratorio acreditado MCS en el  Afluente de la PTARnD.</t>
    </r>
  </si>
  <si>
    <r>
      <t xml:space="preserve">42. Construcción UF3 Portal Santa Fé
PMF-09 Manejo de residuos líquidos industriales: </t>
    </r>
    <r>
      <rPr>
        <sz val="11"/>
        <color theme="1"/>
        <rFont val="Calibri"/>
        <family val="2"/>
        <scheme val="minor"/>
      </rPr>
      <t>Se realiza toma de muestra para análisis de laboratorio.</t>
    </r>
  </si>
  <si>
    <r>
      <t xml:space="preserve">43. Construcción UF3 Portal Santa Fé
PMF-09 Manejo de residuos líquidos industriales: </t>
    </r>
    <r>
      <rPr>
        <sz val="11"/>
        <color theme="1"/>
        <rFont val="Calibri"/>
        <family val="2"/>
        <scheme val="minor"/>
      </rPr>
      <t>Se realizó toma de parámetros in-situ(pH, conductividad, oxigeno disuelto,  porcentaje de saturación de oxígeno, potencial redox, salinidad, temperatura).</t>
    </r>
  </si>
  <si>
    <r>
      <t xml:space="preserve">44. Construcción UF 3 Quebrada la Frisola
PMF-12 Manejo de aguas superficiales: </t>
    </r>
    <r>
      <rPr>
        <sz val="11"/>
        <color theme="1"/>
        <rFont val="Calibri"/>
        <family val="2"/>
        <scheme val="minor"/>
      </rPr>
      <t>Se realiza el aforo de las quebrada la Frisola, se realiza por el metodo área x velecidad, se usó un molinete y contador.</t>
    </r>
  </si>
  <si>
    <r>
      <t xml:space="preserve">45. Construcción UF3-Modificación de licencia  PK 0+500-0+600 </t>
    </r>
    <r>
      <rPr>
        <sz val="11"/>
        <color theme="1"/>
        <rFont val="Calibri"/>
        <family val="2"/>
        <scheme val="minor"/>
      </rPr>
      <t xml:space="preserve">
La interventoría realizó acompañamiento a la reunión de evaluación tramite de modificación de licencia Ambiental LAV0066-00-2016 UF 3, para la inclusión de una cafetería y otras áreas de servicio en el CCO-UF3.</t>
    </r>
  </si>
  <si>
    <r>
      <t xml:space="preserve">46. Construcción UF3-Modificación de licencia  PK 0+500-0+600 
</t>
    </r>
    <r>
      <rPr>
        <sz val="11"/>
        <color theme="1"/>
        <rFont val="Calibri"/>
        <family val="2"/>
        <scheme val="minor"/>
      </rPr>
      <t>El concesionario muestra la parte que sería intervenida, en la plataforma será un terraplén general con taludes 3H:2V, de 17 m de altura total sobre el terreno y un volumen de lleno de unos 37.500 m3. En el tramo de mayor PK y adosado a la vía de nueva construcción se plantea la utilización de pedraplén para mejorar la estabilidad con un talud al 1H:1V.</t>
    </r>
  </si>
  <si>
    <r>
      <t xml:space="preserve">47. Construcción UF3-Modificación de licencia  PK 0+500-0+600 
</t>
    </r>
    <r>
      <rPr>
        <sz val="11"/>
        <color theme="1"/>
        <rFont val="Calibri"/>
        <family val="2"/>
        <scheme val="minor"/>
      </rPr>
      <t>Se realiza un recorrido por el box coulvert de la quebrada la culebra, la cual se encuentra dentro de la zona de influencia de esta modificación.</t>
    </r>
  </si>
  <si>
    <r>
      <t xml:space="preserve">48. Construcción UF3-Modificación de licencia  PK 0+500-0+600 
</t>
    </r>
    <r>
      <rPr>
        <sz val="11"/>
        <color theme="1"/>
        <rFont val="Calibri"/>
        <family val="2"/>
        <scheme val="minor"/>
      </rPr>
      <t xml:space="preserve">El profesional biótico de Integral indica que las coberturas del lugar son pastos limpios intensamente manejados, por tal razón no permite el establecimiento de especies nativas arbóreas y herbáceas, tampoco se evidencia fauna silvestre debido a que el terreno se encuentra muy cerca de la vía, lo que causa su ahuyentamiento. </t>
    </r>
  </si>
  <si>
    <r>
      <t xml:space="preserve">49. Construcción UF3-Modificación de licencia  PK 0+500-0+600 
	</t>
    </r>
    <r>
      <rPr>
        <sz val="11"/>
        <color theme="1"/>
        <rFont val="Calibri"/>
        <family val="2"/>
        <scheme val="minor"/>
      </rPr>
      <t>Se realizó vuelo de la zona de interés con dron.</t>
    </r>
  </si>
  <si>
    <r>
      <t xml:space="preserve">50. Construcción UF3-Modificación de licencia  PK 0+500-0+600 
</t>
    </r>
    <r>
      <rPr>
        <sz val="11"/>
        <color theme="1"/>
        <rFont val="Calibri"/>
        <family val="2"/>
        <scheme val="minor"/>
      </rPr>
      <t>Por último, se realizó entrevista a don Luis Mercado quien vive dentro del terreno a intervenir, se le preguntó ¿En el tiempo que lleva viviendo en el predio ha visto que se presente algún deslizamiento?, a lo que el señor Luis Mercado contesto que no.</t>
    </r>
  </si>
  <si>
    <r>
      <t xml:space="preserve">51. Construcción UF3-Piezómetro PZ 07 
PMF 13 Manejo de aguas subterráneas y manantiales: </t>
    </r>
    <r>
      <rPr>
        <sz val="11"/>
        <color theme="1"/>
        <rFont val="Calibri"/>
        <family val="2"/>
        <scheme val="minor"/>
      </rPr>
      <t>Se realizó calibración del equipo antes de iniciar el monitoreo.</t>
    </r>
  </si>
  <si>
    <r>
      <t xml:space="preserve">52. Construcción UF3-Piezómetro PZ 07 
PMF 13 Manejo de aguas subterráneas y manantiales: </t>
    </r>
    <r>
      <rPr>
        <sz val="11"/>
        <color theme="1"/>
        <rFont val="Calibri"/>
        <family val="2"/>
        <scheme val="minor"/>
      </rPr>
      <t>El laboratorio cuenta con los certificados de los equipos.</t>
    </r>
  </si>
  <si>
    <r>
      <t>53. Construcción UF3-Piezómetro PZ 07 
PMF 13 Manejo de aguas subterráneas y manantiales:</t>
    </r>
    <r>
      <rPr>
        <sz val="11"/>
        <color theme="1"/>
        <rFont val="Calibri"/>
        <family val="2"/>
        <scheme val="minor"/>
      </rPr>
      <t>El laboratorio certificado MCS realiza el monitoreo de aguas subterráneas, en el PZ 07.</t>
    </r>
  </si>
  <si>
    <r>
      <rPr>
        <b/>
        <sz val="11"/>
        <color theme="1"/>
        <rFont val="Calibri"/>
        <family val="2"/>
        <scheme val="minor"/>
      </rPr>
      <t>54. Construcción UF3-Piezómetro PZ 07 
PMF 13 Manejo de aguas subterráneas y manantiales:</t>
    </r>
    <r>
      <rPr>
        <sz val="11"/>
        <color theme="1"/>
        <rFont val="Calibri"/>
        <family val="2"/>
        <scheme val="minor"/>
      </rPr>
      <t>Se realizó toma de parámetros in-situ(pH, conductividad, oxigeno disuelto,  porcentaje de saturación de oxígeno, potencial redox, salinidad, temperatura).</t>
    </r>
  </si>
  <si>
    <r>
      <t>55. Construcción UF3-Piezómetro PZ 07 
PMF 13 Manejo de aguas subterráneas y manantiales:</t>
    </r>
    <r>
      <rPr>
        <sz val="11"/>
        <color theme="1"/>
        <rFont val="Calibri"/>
        <family val="2"/>
        <scheme val="minor"/>
      </rPr>
      <t>Se realizó la toma de datos en los formatos correspondientes.</t>
    </r>
  </si>
  <si>
    <r>
      <t>56. Construcción UF3-Piezómetro PZ 07 
PMF 13 Manejo de aguas subterráneas y manantiales:</t>
    </r>
    <r>
      <rPr>
        <sz val="11"/>
        <color theme="1"/>
        <rFont val="Calibri"/>
        <family val="2"/>
        <scheme val="minor"/>
      </rPr>
      <t>Se realizó la preservación de las muestras  con H2SO4 Y HNO3 garantizando que el pH &lt; 2,0.</t>
    </r>
  </si>
  <si>
    <r>
      <rPr>
        <b/>
        <sz val="11"/>
        <color theme="1"/>
        <rFont val="Calibri"/>
        <family val="2"/>
        <scheme val="minor"/>
      </rPr>
      <t>57. Construcción UF3-Piezómetro PZ 07 
PMF 13 Manejo de aguas subterráneas y manantiales:</t>
    </r>
    <r>
      <rPr>
        <sz val="11"/>
        <color theme="1"/>
        <rFont val="Calibri"/>
        <family val="2"/>
        <scheme val="minor"/>
      </rPr>
      <t>Se garantiza que la nevera tenga una temperatura alrededor de 5°, para el desplazamiento de las mismas hasta el laboratorio.</t>
    </r>
  </si>
  <si>
    <r>
      <t xml:space="preserve">58. Construcción UF 2.1-Los Almendros
</t>
    </r>
    <r>
      <rPr>
        <sz val="11"/>
        <color theme="1"/>
        <rFont val="Calibri"/>
        <family val="2"/>
        <scheme val="minor"/>
      </rPr>
      <t>Se realiza la entrega  por parte del concesionario de la escuela a la comunidad de los Almendros pertenecientes al municipio de Sopetrán, se hicieron participes de esta entrega:
-Andres Parrado(Supervisor del proyecto autopista al mar 1-ANI)
-Jesús Rodríguez(Gerente de Devimar)
-Miguel Rodríguez(Subdirector de la interventoría)
-Diego Villa(Alcalde de Sopetrán)
-Felipe Pardo(Alcalde de Santa Fé de Antioquia)
-Paula Builes(Docente de la institución)</t>
    </r>
  </si>
  <si>
    <r>
      <rPr>
        <b/>
        <sz val="11"/>
        <color theme="1"/>
        <rFont val="Calibri"/>
        <family val="2"/>
        <scheme val="minor"/>
      </rPr>
      <t>59. Construcción UF 2.1-Los Almendros</t>
    </r>
    <r>
      <rPr>
        <sz val="11"/>
        <color theme="1"/>
        <rFont val="Calibri"/>
        <family val="2"/>
        <scheme val="minor"/>
      </rPr>
      <t xml:space="preserve">
También participaron varios funcionarios del concesionario, padres de familia, docentes y estudiantes de la institución los Almendros.</t>
    </r>
  </si>
  <si>
    <r>
      <t>60. Construcción UF 2.1 Humedal la bramadora
PMF 16 Manejo de recurso hidríco y suelo en fuente de materiales:</t>
    </r>
    <r>
      <rPr>
        <sz val="11"/>
        <color theme="1"/>
        <rFont val="Calibri"/>
        <family val="2"/>
        <scheme val="minor"/>
      </rPr>
      <t>El laboratorio MCS realiza el muestreo de hidrobiológicos en el humedal la Bramadora(Bentos)</t>
    </r>
  </si>
  <si>
    <r>
      <t>61. Construcción UF 2.1 Humedal la bramadora
PMF 16 Manejo de recurso hidríco y suelo en fuente de materiales:</t>
    </r>
    <r>
      <rPr>
        <sz val="11"/>
        <color theme="1"/>
        <rFont val="Calibri"/>
        <family val="2"/>
        <scheme val="minor"/>
      </rPr>
      <t>El laboratorio MCS realiza el muestreo de hidrobiológicos en el humedal la Bramadora(fitoplacton y zooplacton)</t>
    </r>
  </si>
  <si>
    <r>
      <t>62. Construcción UF 2.1 Humedal la bramadora
PMF 16 Manejo de recurso hidríco y suelo en fuente de materiales:</t>
    </r>
    <r>
      <rPr>
        <sz val="11"/>
        <color theme="1"/>
        <rFont val="Calibri"/>
        <family val="2"/>
        <scheme val="minor"/>
      </rPr>
      <t>El laboratorio MCS realiza el muestreo de hidrobiológicos en el humedal la Bramadora(ictiofauna)</t>
    </r>
  </si>
  <si>
    <r>
      <t>63. Construcción UF 2.1 Humedal la bramadora
PMF 16 Manejo de recurso hidríco y suelo en fuente de materiales</t>
    </r>
    <r>
      <rPr>
        <sz val="11"/>
        <color theme="1"/>
        <rFont val="Calibri"/>
        <family val="2"/>
        <scheme val="minor"/>
      </rPr>
      <t>:El laboratorio MCS realiza el muestreo de hidrobiológicos en el humedal la Bramadora(macrófitas)</t>
    </r>
  </si>
  <si>
    <r>
      <t>64. Construcción UF 2.1 Humedal la bramadora
PMF 16 Manejo de recurso hidríco y suelo en fuente de materiales:</t>
    </r>
    <r>
      <rPr>
        <sz val="11"/>
        <color theme="1"/>
        <rFont val="Calibri"/>
        <family val="2"/>
        <scheme val="minor"/>
      </rPr>
      <t xml:space="preserve">El laboratorio MCS realiza el muestreo de hidrobiológicos en el humedal la Bramadora(Perifiton) </t>
    </r>
  </si>
  <si>
    <r>
      <t xml:space="preserve">65. Operación y mantenimiento UF 4-PR 50+700
PBSE-4.3-13 Protección de fauna: </t>
    </r>
    <r>
      <rPr>
        <sz val="11"/>
        <color theme="1"/>
        <rFont val="Calibri"/>
        <family val="2"/>
        <scheme val="minor"/>
      </rPr>
      <t>En sitios de importancia faunística el concesionario realizó la instalación de señalización vial para fauna de acuerdo con la guía de Manejo Ambiental del Instituto Nacional de Vías-INVIAS.</t>
    </r>
  </si>
  <si>
    <r>
      <t xml:space="preserve">66. Operación y mantenimiento UF 4-PR 7+800
PAC-2.4-07 Manejo y disposición final de sobrantes: </t>
    </r>
    <r>
      <rPr>
        <sz val="11"/>
        <color theme="1"/>
        <rFont val="Calibri"/>
        <family val="2"/>
        <scheme val="minor"/>
      </rPr>
      <t>El concesionario realiza la recolección de materiales producto de derrumbes y posterior limpieza de cunetas y obras transversales, todo el material es acopiado lejos de cauces naturales hasta alcanzar volumen considerables para ser  transportado hasta la ZODME autorizada Luis Fernando Molina.</t>
    </r>
  </si>
  <si>
    <r>
      <t xml:space="preserve">67. Operación y mantenimiento UF 4-PR 41+200
PAC-2.4-07 Manejo y disposición final de sobrantes: </t>
    </r>
    <r>
      <rPr>
        <sz val="11"/>
        <color theme="1"/>
        <rFont val="Calibri"/>
        <family val="2"/>
        <scheme val="minor"/>
      </rPr>
      <t>El concesionario realiza la recolección de materiales producto de derrumbes y posterior limpieza de cunetas y obras transversales, todo el material es acopiado lejos de cauces naturales hasta alcanzar volumen considerables para ser  transportado hasta la ZODME autorizada Luis Fernando Molina.</t>
    </r>
  </si>
  <si>
    <r>
      <t>68. Operación y mantenimiento UF 4-PR 55+300
PBSE-4.1-11 Manejo de descapote y cobertura vegetal:</t>
    </r>
    <r>
      <rPr>
        <sz val="11"/>
        <color theme="1"/>
        <rFont val="Calibri"/>
        <family val="2"/>
        <scheme val="minor"/>
      </rPr>
      <t>El Concesionario realiza actividades de rocerías o podas en los costados de la vía.</t>
    </r>
  </si>
  <si>
    <r>
      <t xml:space="preserve">1. ÁREA AMBIENTAL:
CONCLUSIONES:
</t>
    </r>
    <r>
      <rPr>
        <sz val="11"/>
        <color theme="1"/>
        <rFont val="Arial"/>
        <family val="2"/>
      </rPr>
      <t>ANLA realizó visita de evaluación y requerimientos de información adicional para el trámite de modificación de licencia ambiental
Según Acta de mesa de compensación Corantioquia  160-ACT2012-4411 se da VoBo a las promesas de compraventa de los predios objeto de adquisición del 1% UF1y3 y delega para firma las minutas.
Según Acta de mesa de compensación Corantioquia  160-ACT2012-4411 se avala dar continuidad al proceso de adquisición de la Red Piragua acorde con los compromisos adquiridos con la CAR 
Según Acta de mesa de compensación Corantioquia  160-ACT2012-4411 da continuidad al proceso de adquisición del predio el Obarco, en cumplimiento de las obligaciones de SRRRC e informa que los mismos serán recibidos por Corantioquia 
Según Acta de mesa de compensación Corantioquia  160-ACT2012-4411 se avala el cambio de polígono de las resoluciones 6587 y 6804 para que se ejecute la compensación</t>
    </r>
    <r>
      <rPr>
        <b/>
        <sz val="11"/>
        <color theme="1"/>
        <rFont val="Arial"/>
        <family val="2"/>
      </rPr>
      <t xml:space="preserve">
 RECOMENDACIONES
</t>
    </r>
    <r>
      <rPr>
        <sz val="11"/>
        <color theme="1"/>
        <rFont val="Arial"/>
        <family val="2"/>
      </rPr>
      <t xml:space="preserve">•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</si>
  <si>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Aportes intere4ses fondeo 41</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</si>
  <si>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</si>
  <si>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</si>
  <si>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</si>
  <si>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</si>
  <si>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</si>
  <si>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</si>
  <si>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</si>
  <si>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</si>
  <si>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</si>
  <si>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</si>
  <si>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RESPUESTA A COMUNICACIÓN EPS4G-1314-20 REFERENTE A LA ENTREGA DE LA MODIFICACION DE UBICACIÓN DE AREAS DE SERVICIOS Y ZONAS DE PEAJES DE LA UF2,1</t>
  </si>
  <si>
    <t>D-02-01-20201221-003896</t>
  </si>
  <si>
    <t xml:space="preserve">ENTREGA No. 19 DE SOLICITUDES DE INFORMACION DE ESPECIFICACIONES A ESTRUCTURAS RFI </t>
  </si>
  <si>
    <t>D-02-01-20201221003889</t>
  </si>
  <si>
    <t>RESPUESTA A COMUNICACIÓN EPS4G-1314-20 REFERENTE A LA ENTREGA DEL DISEÑO ESTRUCTURAL PARA LA AMPLIACION DEL PUENTE 025 - EL SABLE - K19+420 DE LA UNIDAD FUNCIONAL 2,1</t>
  </si>
  <si>
    <t>D-02-01-20201221003888</t>
  </si>
  <si>
    <t>RESPUESTA A COMUNICACIÓN EPS4G-1102-20 REFERENTE A LA REVISION DEL PUENTE K8+800 DE LA UF1 - EXISTE RESPUESTA ESTRUCTURA D002948</t>
  </si>
  <si>
    <t>D-02-01-20201221003887</t>
  </si>
  <si>
    <t>MODIFICACION DISEÑO ESTRUCTURAL PUENTE 011 K6+240 DE LA UNIDAD FUNCIONAL 1</t>
  </si>
  <si>
    <t>D-02-01-20201221-003886</t>
  </si>
  <si>
    <t>MODIFICACION DEL DISEÑO ESTRUCTURAL DEL MURO 164 K33+500 DE LA UNIDAD FUNCIONAL 2,1</t>
  </si>
  <si>
    <t>D-02-01-20201221-003885</t>
  </si>
  <si>
    <t>ENTTEGA DE DISEÑO ESTRUCTURAL DE LAS ODTS 163 K31+709 DE LA UNIDAD FUNCIONAL 2,1</t>
  </si>
  <si>
    <t>D-02-01-20201221-003884</t>
  </si>
  <si>
    <t>D-02-01-20201216-003854</t>
  </si>
  <si>
    <t>RESPUESTA A COMUNICACIÓN EPS4G-1233-20 REFERENTE A LA ENTREGA DEL NUEVO DISEÑO ESTRUCTURAL DEL MURO 109 K20+380 Y ENTREGA DE MODIFICACION DE DISEÑOS LAS INSTALACIONES ELECTROMECANICAS Y EL SISTEMA INTELIGENTE DE TRANSPORTE ITS DEL TUNEL NUEVO OCCIDENTE</t>
  </si>
  <si>
    <t>D-02-01-20201214-003796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</si>
</sst>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8"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9"/>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
      <vertAlign val="superscript"/>
      <sz val="11"/>
      <color theme="1"/>
      <name val="Calibri"/>
      <family val="2"/>
      <scheme val="minor"/>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77">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4" fontId="6" fillId="0" borderId="1" xfId="11"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1"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5" fillId="23" borderId="42" xfId="0" applyFont="1" applyFill="1" applyBorder="1" applyAlignment="1">
      <alignment horizontal="right" vertical="center" wrapText="1"/>
    </xf>
    <xf numFmtId="8" fontId="66"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0" fontId="21" fillId="0" borderId="1" xfId="12" applyFont="1" applyBorder="1" applyAlignment="1">
      <alignment horizontal="center" vertical="center"/>
    </xf>
    <xf numFmtId="38" fontId="6" fillId="6" borderId="1" xfId="0" applyNumberFormat="1" applyFont="1" applyFill="1" applyBorder="1" applyAlignment="1">
      <alignment horizontal="center"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7" fillId="0" borderId="1" xfId="2" applyFont="1" applyBorder="1" applyAlignment="1">
      <alignment horizontal="center" vertical="center"/>
    </xf>
    <xf numFmtId="0" fontId="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1" xfId="2" applyFont="1" applyBorder="1" applyAlignment="1">
      <alignment horizontal="center" vertical="center" wrapText="1"/>
    </xf>
    <xf numFmtId="0" fontId="6" fillId="0" borderId="1" xfId="0" applyFont="1" applyBorder="1" applyAlignment="1">
      <alignment horizontal="center" wrapText="1"/>
    </xf>
    <xf numFmtId="0" fontId="4" fillId="0" borderId="1" xfId="0"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38" fontId="4" fillId="0" borderId="11" xfId="0" applyNumberFormat="1" applyFont="1" applyFill="1" applyBorder="1" applyAlignment="1">
      <alignment horizontal="left"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4" fillId="0" borderId="11" xfId="0" applyNumberFormat="1" applyFont="1" applyFill="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0" fontId="6" fillId="0" borderId="1" xfId="0" applyFont="1" applyBorder="1" applyAlignment="1">
      <alignment horizontal="left"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7" fillId="0" borderId="1" xfId="2" applyFont="1" applyBorder="1" applyAlignment="1">
      <alignment horizontal="center" vertical="center"/>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5" fillId="0" borderId="1" xfId="0" applyFont="1" applyBorder="1" applyAlignment="1">
      <alignment horizontal="center"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2" applyFont="1" applyBorder="1" applyAlignment="1">
      <alignment horizontal="center" vertical="center"/>
    </xf>
    <xf numFmtId="10" fontId="7" fillId="0" borderId="1" xfId="1" applyNumberFormat="1" applyFont="1" applyBorder="1" applyAlignment="1">
      <alignment horizontal="center" vertical="center" wrapText="1"/>
    </xf>
    <xf numFmtId="10" fontId="6" fillId="22" borderId="1" xfId="1" applyNumberFormat="1" applyFont="1" applyFill="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38" fontId="4" fillId="6" borderId="1" xfId="0" applyNumberFormat="1" applyFont="1" applyFill="1" applyBorder="1" applyAlignment="1">
      <alignmen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2" fontId="7" fillId="4" borderId="1" xfId="0" applyNumberFormat="1" applyFont="1" applyFill="1" applyBorder="1" applyAlignment="1">
      <alignment horizontal="center" vertical="center" wrapText="1"/>
    </xf>
    <xf numFmtId="0" fontId="7" fillId="0" borderId="1" xfId="2"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4" fillId="6" borderId="1" xfId="0" applyNumberFormat="1" applyFont="1" applyFill="1" applyBorder="1" applyAlignment="1">
      <alignment horizontal="justify"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6" fillId="0" borderId="1" xfId="2" applyFont="1" applyBorder="1" applyAlignment="1">
      <alignment horizontal="left" vertical="center" wrapText="1"/>
    </xf>
    <xf numFmtId="0" fontId="6" fillId="0" borderId="1" xfId="2" applyFont="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14" fontId="6" fillId="6" borderId="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38" fontId="6" fillId="0" borderId="1" xfId="0" applyNumberFormat="1" applyFont="1" applyFill="1" applyBorder="1" applyAlignment="1">
      <alignment vertical="center" wrapText="1"/>
    </xf>
    <xf numFmtId="9" fontId="6" fillId="0" borderId="1" xfId="0" applyNumberFormat="1" applyFont="1" applyFill="1" applyBorder="1" applyAlignment="1">
      <alignment horizontal="center" vertical="center" wrapText="1"/>
    </xf>
    <xf numFmtId="14" fontId="6" fillId="0" borderId="1" xfId="0"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7" fillId="2" borderId="1" xfId="0" applyFont="1" applyFill="1" applyBorder="1" applyAlignment="1">
      <alignment horizontal="left" vertical="center" wrapText="1"/>
    </xf>
    <xf numFmtId="38" fontId="7" fillId="3" borderId="2"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6" fillId="6" borderId="1" xfId="0" applyNumberFormat="1" applyFont="1" applyFill="1" applyBorder="1" applyAlignment="1">
      <alignment horizontal="left"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7" fillId="3" borderId="1" xfId="0" applyFont="1" applyFill="1" applyBorder="1" applyAlignment="1">
      <alignment horizontal="center" vertical="center" wrapText="1"/>
    </xf>
    <xf numFmtId="38" fontId="7" fillId="3" borderId="1" xfId="0" applyNumberFormat="1" applyFont="1" applyFill="1" applyBorder="1" applyAlignment="1">
      <alignment horizontal="center"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6" fillId="0" borderId="26" xfId="0" applyFont="1" applyBorder="1" applyAlignment="1">
      <alignment horizontal="left" vertical="center" wrapText="1"/>
    </xf>
    <xf numFmtId="0" fontId="6" fillId="0" borderId="25" xfId="2" applyFont="1" applyBorder="1" applyAlignment="1">
      <alignment horizontal="left" vertical="center" wrapText="1"/>
    </xf>
    <xf numFmtId="10" fontId="6" fillId="0" borderId="1" xfId="1" applyNumberFormat="1" applyFont="1" applyBorder="1" applyAlignment="1">
      <alignment horizontal="center" vertical="center" wrapText="1"/>
    </xf>
    <xf numFmtId="15" fontId="6" fillId="0" borderId="1" xfId="0" applyNumberFormat="1"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6" fillId="6" borderId="1" xfId="0" applyFont="1" applyFill="1" applyBorder="1" applyAlignment="1">
      <alignment horizontal="left"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6" fillId="0" borderId="1"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2" fillId="12" borderId="3" xfId="0" applyFont="1" applyFill="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9" fontId="5" fillId="0" borderId="1" xfId="1" applyFont="1" applyBorder="1" applyAlignment="1">
      <alignment horizontal="center" vertical="center" wrapText="1"/>
    </xf>
    <xf numFmtId="10" fontId="7" fillId="0" borderId="3"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9" fontId="7" fillId="0" borderId="3" xfId="1" applyNumberFormat="1" applyFont="1" applyBorder="1" applyAlignment="1">
      <alignment horizontal="center" vertical="center" wrapText="1"/>
    </xf>
    <xf numFmtId="0" fontId="6" fillId="0" borderId="1" xfId="0" applyFont="1" applyFill="1" applyBorder="1" applyAlignment="1">
      <alignment horizontal="lef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2" fillId="12" borderId="2"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8" fillId="0" borderId="3" xfId="0" applyNumberFormat="1" applyFont="1" applyBorder="1" applyAlignment="1">
      <alignment horizontal="left" vertical="center" wrapText="1"/>
    </xf>
    <xf numFmtId="49" fontId="8" fillId="0" borderId="4" xfId="0" applyNumberFormat="1" applyFont="1" applyBorder="1" applyAlignment="1">
      <alignment horizontal="left"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7" fillId="3" borderId="5" xfId="0" applyFont="1" applyFill="1" applyBorder="1" applyAlignment="1">
      <alignment horizontal="center" vertical="center" wrapText="1"/>
    </xf>
    <xf numFmtId="0" fontId="7" fillId="3" borderId="6"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3" fillId="0" borderId="0" xfId="0" applyFont="1" applyAlignment="1">
      <alignment horizont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41" fillId="0" borderId="6"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166" fontId="4" fillId="0" borderId="1" xfId="0" applyNumberFormat="1" applyFont="1" applyBorder="1" applyAlignment="1">
      <alignment horizontal="center" vertical="center" wrapText="1"/>
    </xf>
    <xf numFmtId="0" fontId="8" fillId="0" borderId="1" xfId="0" applyFont="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34" fillId="0" borderId="1" xfId="0" applyFont="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49" fontId="4" fillId="0" borderId="1" xfId="0" applyNumberFormat="1" applyFont="1" applyFill="1" applyBorder="1" applyAlignment="1">
      <alignment horizontal="left" vertical="center" wrapText="1"/>
    </xf>
    <xf numFmtId="38" fontId="7"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38" fontId="4" fillId="6" borderId="1" xfId="0" applyNumberFormat="1" applyFont="1" applyFill="1" applyBorder="1" applyAlignment="1">
      <alignment horizontal="left" vertical="center" wrapText="1"/>
    </xf>
    <xf numFmtId="0" fontId="42" fillId="0" borderId="2" xfId="2" applyFont="1" applyBorder="1" applyAlignment="1">
      <alignment horizontal="lef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4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6" fillId="0" borderId="0" xfId="0"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8"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40" fillId="0" borderId="58"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0" xfId="12" applyFont="1" applyBorder="1" applyAlignment="1">
      <alignment horizontal="center" vertical="center"/>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19" fillId="20" borderId="17" xfId="12" applyFont="1" applyFill="1" applyBorder="1" applyAlignment="1">
      <alignment horizontal="center" vertical="center" wrapText="1"/>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60" fillId="7" borderId="17" xfId="17" applyFont="1" applyFill="1" applyBorder="1" applyAlignment="1">
      <alignment horizontal="center" vertical="center" wrapText="1"/>
    </xf>
    <xf numFmtId="0" fontId="60" fillId="7" borderId="15" xfId="17" applyFont="1" applyFill="1" applyBorder="1" applyAlignment="1">
      <alignment horizontal="center" vertical="center" wrapText="1"/>
    </xf>
    <xf numFmtId="0" fontId="60" fillId="7" borderId="22" xfId="17" applyFont="1" applyFill="1" applyBorder="1" applyAlignment="1">
      <alignment horizontal="center" vertical="center" wrapText="1"/>
    </xf>
    <xf numFmtId="0" fontId="60" fillId="7" borderId="23" xfId="17"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19" fillId="7" borderId="15" xfId="12" applyFont="1" applyFill="1" applyBorder="1" applyAlignment="1">
      <alignment horizontal="center" vertical="center" wrapText="1"/>
    </xf>
    <xf numFmtId="0" fontId="19" fillId="7" borderId="16" xfId="12" applyFont="1" applyFill="1" applyBorder="1" applyAlignment="1">
      <alignment horizontal="center" vertical="center" wrapText="1"/>
    </xf>
    <xf numFmtId="0" fontId="19" fillId="7" borderId="23" xfId="12" applyFont="1" applyFill="1" applyBorder="1" applyAlignment="1">
      <alignment horizontal="center" vertical="center" wrapText="1"/>
    </xf>
    <xf numFmtId="0" fontId="19" fillId="7" borderId="24"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2" fillId="0" borderId="40" xfId="12" applyFont="1" applyBorder="1" applyAlignment="1">
      <alignment horizontal="center" vertical="center"/>
    </xf>
    <xf numFmtId="0" fontId="62" fillId="0" borderId="6" xfId="12" applyFont="1" applyBorder="1" applyAlignment="1">
      <alignment horizontal="center" vertical="center"/>
    </xf>
    <xf numFmtId="0" fontId="62" fillId="0" borderId="7" xfId="12" applyFont="1" applyBorder="1" applyAlignment="1">
      <alignment horizontal="center" vertical="center"/>
    </xf>
    <xf numFmtId="0" fontId="62" fillId="0" borderId="39" xfId="12" applyFont="1" applyBorder="1" applyAlignment="1">
      <alignment horizontal="center" vertical="center"/>
    </xf>
    <xf numFmtId="0" fontId="62" fillId="0" borderId="9" xfId="12" applyFont="1" applyBorder="1" applyAlignment="1">
      <alignment horizontal="center" vertical="center"/>
    </xf>
    <xf numFmtId="0" fontId="62" fillId="0" borderId="10" xfId="12" applyFont="1" applyBorder="1" applyAlignment="1">
      <alignment horizontal="center" vertical="center"/>
    </xf>
    <xf numFmtId="49" fontId="63" fillId="0" borderId="1" xfId="12" applyNumberFormat="1" applyFont="1" applyBorder="1" applyAlignment="1">
      <alignment horizontal="center" vertical="center" shrinkToFit="1"/>
    </xf>
    <xf numFmtId="49" fontId="63" fillId="0" borderId="26" xfId="12" applyNumberFormat="1" applyFont="1" applyBorder="1" applyAlignment="1">
      <alignment horizontal="center" vertical="center" shrinkToFit="1"/>
    </xf>
    <xf numFmtId="0" fontId="64" fillId="0" borderId="21" xfId="12" applyFont="1" applyBorder="1" applyAlignment="1">
      <alignment horizontal="center" vertical="center"/>
    </xf>
    <xf numFmtId="0" fontId="64" fillId="0" borderId="0" xfId="12" applyFont="1" applyAlignment="1">
      <alignment horizontal="center" vertical="center"/>
    </xf>
    <xf numFmtId="0" fontId="64" fillId="0" borderId="20" xfId="12" applyFont="1" applyBorder="1" applyAlignment="1">
      <alignment horizontal="center" vertical="center"/>
    </xf>
    <xf numFmtId="0" fontId="64" fillId="0" borderId="17" xfId="12" applyFont="1" applyBorder="1" applyAlignment="1">
      <alignment horizontal="center" vertical="center"/>
    </xf>
    <xf numFmtId="0" fontId="64" fillId="0" borderId="15" xfId="12" applyFont="1" applyBorder="1" applyAlignment="1">
      <alignment horizontal="center" vertical="center"/>
    </xf>
    <xf numFmtId="0" fontId="64" fillId="0" borderId="16" xfId="12" applyFont="1" applyBorder="1" applyAlignment="1">
      <alignment horizontal="center" vertical="center"/>
    </xf>
    <xf numFmtId="0" fontId="2" fillId="14" borderId="21" xfId="12" applyFont="1" applyFill="1" applyBorder="1" applyAlignment="1">
      <alignment horizontal="center" vertical="top" wrapText="1"/>
    </xf>
    <xf numFmtId="0" fontId="2" fillId="14" borderId="0" xfId="12" applyFont="1" applyFill="1" applyAlignment="1">
      <alignment horizontal="center" vertical="top" wrapText="1"/>
    </xf>
    <xf numFmtId="0" fontId="2" fillId="14" borderId="20" xfId="12" applyFont="1" applyFill="1" applyBorder="1" applyAlignment="1">
      <alignment horizontal="center" vertical="top" wrapText="1"/>
    </xf>
    <xf numFmtId="0" fontId="2" fillId="14" borderId="22" xfId="12" applyFont="1" applyFill="1" applyBorder="1" applyAlignment="1">
      <alignment horizontal="center" vertical="top" wrapText="1"/>
    </xf>
    <xf numFmtId="0" fontId="2" fillId="14" borderId="23" xfId="12" applyFont="1" applyFill="1" applyBorder="1" applyAlignment="1">
      <alignment horizontal="center" vertical="top" wrapText="1"/>
    </xf>
    <xf numFmtId="0" fontId="2" fillId="14" borderId="24" xfId="12" applyFont="1" applyFill="1" applyBorder="1" applyAlignment="1">
      <alignment horizontal="center" vertical="top" wrapText="1"/>
    </xf>
    <xf numFmtId="0" fontId="2" fillId="21" borderId="21" xfId="12" applyFont="1" applyFill="1" applyBorder="1" applyAlignment="1">
      <alignment horizontal="center" vertical="center" wrapText="1"/>
    </xf>
    <xf numFmtId="0" fontId="2" fillId="21" borderId="0" xfId="12" applyFont="1" applyFill="1" applyAlignment="1">
      <alignment horizontal="center" vertical="center" wrapText="1"/>
    </xf>
    <xf numFmtId="0" fontId="2" fillId="21" borderId="20"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 fillId="21" borderId="21" xfId="12" applyFont="1" applyFill="1" applyBorder="1" applyAlignment="1">
      <alignment horizontal="center" vertical="top" wrapText="1"/>
    </xf>
    <xf numFmtId="0" fontId="2" fillId="21" borderId="0" xfId="12" applyFont="1" applyFill="1" applyAlignment="1">
      <alignment horizontal="center" vertical="top" wrapText="1"/>
    </xf>
    <xf numFmtId="0" fontId="2" fillId="21" borderId="20" xfId="12" applyFont="1" applyFill="1" applyBorder="1" applyAlignment="1">
      <alignment horizontal="center" vertical="top" wrapText="1"/>
    </xf>
    <xf numFmtId="0" fontId="2" fillId="21" borderId="22" xfId="12" applyFont="1" applyFill="1" applyBorder="1" applyAlignment="1">
      <alignment horizontal="center" vertical="top" wrapText="1"/>
    </xf>
    <xf numFmtId="0" fontId="2" fillId="21" borderId="23" xfId="12" applyFont="1" applyFill="1" applyBorder="1" applyAlignment="1">
      <alignment horizontal="center" vertical="top" wrapText="1"/>
    </xf>
    <xf numFmtId="0" fontId="2" fillId="21" borderId="24" xfId="12" applyFont="1" applyFill="1" applyBorder="1" applyAlignment="1">
      <alignment horizontal="center" vertical="top" wrapText="1"/>
    </xf>
    <xf numFmtId="0" fontId="0" fillId="21" borderId="21" xfId="12" applyFont="1" applyFill="1" applyBorder="1" applyAlignment="1">
      <alignment horizontal="center" vertical="center" wrapText="1"/>
    </xf>
    <xf numFmtId="0" fontId="0" fillId="21" borderId="27" xfId="12" applyFont="1" applyFill="1" applyBorder="1" applyAlignment="1">
      <alignment horizontal="center" vertical="center" wrapText="1"/>
    </xf>
    <xf numFmtId="0" fontId="2" fillId="21" borderId="27" xfId="12" applyFont="1" applyFill="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(Formato!$F$253:$G$253,Formato!$H$253:$I$253)</c:f>
              <c:strCache>
                <c:ptCount val="3"/>
                <c:pt idx="0">
                  <c:v>Programado</c:v>
                </c:pt>
                <c:pt idx="2">
                  <c:v>Ejecutado</c:v>
                </c:pt>
              </c:strCache>
            </c:strRef>
          </c:cat>
          <c:val>
            <c:numRef>
              <c:f>(Formato!$F$254:$G$254,Formato!$H$254:$I$254)</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548328512"/>
        <c:axId val="-548320352"/>
      </c:barChart>
      <c:catAx>
        <c:axId val="-54832851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20352"/>
        <c:crosses val="autoZero"/>
        <c:auto val="0"/>
        <c:lblAlgn val="ctr"/>
        <c:lblOffset val="100"/>
        <c:tickMarkSkip val="1"/>
        <c:noMultiLvlLbl val="0"/>
      </c:catAx>
      <c:valAx>
        <c:axId val="-54832035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285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(Formato!$E$164:$F$164,Formato!$G$164:$H$164)</c:f>
              <c:strCache>
                <c:ptCount val="3"/>
                <c:pt idx="0">
                  <c:v>Programado</c:v>
                </c:pt>
                <c:pt idx="2">
                  <c:v>Ejecutado</c:v>
                </c:pt>
              </c:strCache>
            </c:strRef>
          </c:cat>
          <c:val>
            <c:numRef>
              <c:f>(Formato!$E$165:$F$165,Formato!$G$165:$H$165)</c:f>
              <c:numCache>
                <c:formatCode>0.00%</c:formatCode>
                <c:ptCount val="4"/>
                <c:pt idx="0">
                  <c:v>0.69610000000000005</c:v>
                </c:pt>
                <c:pt idx="2">
                  <c:v>0.80910000000000004</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548324160"/>
        <c:axId val="-548331776"/>
      </c:barChart>
      <c:catAx>
        <c:axId val="-5483241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31776"/>
        <c:crosses val="autoZero"/>
        <c:auto val="0"/>
        <c:lblAlgn val="ctr"/>
        <c:lblOffset val="100"/>
        <c:tickMarkSkip val="1"/>
        <c:noMultiLvlLbl val="0"/>
      </c:catAx>
      <c:valAx>
        <c:axId val="-5483317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241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(Formato!$F$212:$G$212,Formato!$H$212:$I$212)</c:f>
              <c:strCache>
                <c:ptCount val="3"/>
                <c:pt idx="0">
                  <c:v>Programado</c:v>
                </c:pt>
                <c:pt idx="2">
                  <c:v>Ejecutado</c:v>
                </c:pt>
              </c:strCache>
            </c:strRef>
          </c:cat>
          <c:val>
            <c:numRef>
              <c:f>(Formato!$F$213:$G$213,Formato!$H$213:$I$213)</c:f>
              <c:numCache>
                <c:formatCode>0.00%</c:formatCode>
                <c:ptCount val="4"/>
                <c:pt idx="0">
                  <c:v>0.51049999999999995</c:v>
                </c:pt>
                <c:pt idx="2">
                  <c:v>0.63859999999999995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548333408"/>
        <c:axId val="-548322528"/>
      </c:barChart>
      <c:catAx>
        <c:axId val="-5483334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22528"/>
        <c:crosses val="autoZero"/>
        <c:auto val="0"/>
        <c:lblAlgn val="ctr"/>
        <c:lblOffset val="100"/>
        <c:tickMarkSkip val="1"/>
        <c:noMultiLvlLbl val="0"/>
      </c:catAx>
      <c:valAx>
        <c:axId val="-5483225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334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(Formato!$E$268:$F$268,Formato!$G$268:$H$268)</c:f>
              <c:strCache>
                <c:ptCount val="3"/>
                <c:pt idx="0">
                  <c:v>Programado</c:v>
                </c:pt>
                <c:pt idx="2">
                  <c:v>Ejecutado</c:v>
                </c:pt>
              </c:strCache>
            </c:strRef>
          </c:cat>
          <c:val>
            <c:numRef>
              <c:f>(Formato!$E$269:$F$269,Formato!$G$269:$H$269)</c:f>
              <c:numCache>
                <c:formatCode>0.00%</c:formatCode>
                <c:ptCount val="4"/>
                <c:pt idx="0">
                  <c:v>0.77329999999999999</c:v>
                </c:pt>
                <c:pt idx="2">
                  <c:v>0.8407</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548325792"/>
        <c:axId val="-548321440"/>
      </c:barChart>
      <c:catAx>
        <c:axId val="-5483257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21440"/>
        <c:crosses val="autoZero"/>
        <c:auto val="0"/>
        <c:lblAlgn val="ctr"/>
        <c:lblOffset val="100"/>
        <c:tickMarkSkip val="1"/>
        <c:noMultiLvlLbl val="0"/>
      </c:catAx>
      <c:valAx>
        <c:axId val="-5483214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257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(Formato!$F$287:$G$287,Formato!$H$287:$I$287)</c:f>
              <c:strCache>
                <c:ptCount val="3"/>
                <c:pt idx="0">
                  <c:v>Programado</c:v>
                </c:pt>
                <c:pt idx="2">
                  <c:v>Ejecutado</c:v>
                </c:pt>
              </c:strCache>
            </c:strRef>
          </c:cat>
          <c:val>
            <c:numRef>
              <c:f>(Formato!$F$288:$G$288,Formato!$H$302:$I$302)</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548324704"/>
        <c:axId val="-548323616"/>
      </c:barChart>
      <c:catAx>
        <c:axId val="-5483247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23616"/>
        <c:crosses val="autoZero"/>
        <c:auto val="0"/>
        <c:lblAlgn val="ctr"/>
        <c:lblOffset val="100"/>
        <c:tickMarkSkip val="1"/>
        <c:noMultiLvlLbl val="0"/>
      </c:catAx>
      <c:valAx>
        <c:axId val="-5483236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247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Formato!$B$152:$D$157</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Formato!$H$152:$H$157</c:f>
              <c:numCache>
                <c:formatCode>0.00%</c:formatCode>
                <c:ptCount val="6"/>
                <c:pt idx="0">
                  <c:v>0.80910000000000004</c:v>
                </c:pt>
                <c:pt idx="1">
                  <c:v>0.63859999999999995</c:v>
                </c:pt>
                <c:pt idx="2" formatCode="0%">
                  <c:v>1</c:v>
                </c:pt>
                <c:pt idx="3">
                  <c:v>0.8407</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548327424"/>
        <c:axId val="-548331232"/>
      </c:barChart>
      <c:catAx>
        <c:axId val="-548327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48331232"/>
        <c:crosses val="autoZero"/>
        <c:auto val="1"/>
        <c:lblAlgn val="ctr"/>
        <c:lblOffset val="100"/>
        <c:noMultiLvlLbl val="0"/>
      </c:catAx>
      <c:valAx>
        <c:axId val="-54833123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48327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3" Type="http://schemas.openxmlformats.org/officeDocument/2006/relationships/image" Target="../media/image19.jpeg"/><Relationship Id="rId2" Type="http://schemas.openxmlformats.org/officeDocument/2006/relationships/image" Target="../media/image18.pn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4" Type="http://schemas.openxmlformats.org/officeDocument/2006/relationships/image" Target="../media/image20.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34.jpeg"/><Relationship Id="rId3" Type="http://schemas.openxmlformats.org/officeDocument/2006/relationships/image" Target="../media/image24.jpeg"/><Relationship Id="rId7" Type="http://schemas.openxmlformats.org/officeDocument/2006/relationships/image" Target="../media/image28.jpeg"/><Relationship Id="rId12" Type="http://schemas.openxmlformats.org/officeDocument/2006/relationships/image" Target="../media/image33.jpeg"/><Relationship Id="rId2" Type="http://schemas.openxmlformats.org/officeDocument/2006/relationships/image" Target="../media/image18.png"/><Relationship Id="rId1" Type="http://schemas.openxmlformats.org/officeDocument/2006/relationships/image" Target="../media/image23.jpeg"/><Relationship Id="rId6" Type="http://schemas.openxmlformats.org/officeDocument/2006/relationships/image" Target="../media/image27.jpeg"/><Relationship Id="rId11" Type="http://schemas.openxmlformats.org/officeDocument/2006/relationships/image" Target="../media/image32.jpeg"/><Relationship Id="rId5" Type="http://schemas.openxmlformats.org/officeDocument/2006/relationships/image" Target="../media/image26.jpeg"/><Relationship Id="rId15" Type="http://schemas.openxmlformats.org/officeDocument/2006/relationships/image" Target="../media/image36.png"/><Relationship Id="rId10" Type="http://schemas.openxmlformats.org/officeDocument/2006/relationships/image" Target="../media/image31.jpeg"/><Relationship Id="rId4" Type="http://schemas.openxmlformats.org/officeDocument/2006/relationships/image" Target="../media/image25.jpeg"/><Relationship Id="rId9" Type="http://schemas.openxmlformats.org/officeDocument/2006/relationships/image" Target="../media/image30.jpeg"/><Relationship Id="rId14"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2.jpeg"/><Relationship Id="rId13" Type="http://schemas.openxmlformats.org/officeDocument/2006/relationships/image" Target="../media/image47.jpeg"/><Relationship Id="rId18" Type="http://schemas.openxmlformats.org/officeDocument/2006/relationships/image" Target="../media/image52.jpeg"/><Relationship Id="rId3" Type="http://schemas.openxmlformats.org/officeDocument/2006/relationships/image" Target="../media/image37.jpeg"/><Relationship Id="rId21" Type="http://schemas.openxmlformats.org/officeDocument/2006/relationships/image" Target="../media/image55.jpeg"/><Relationship Id="rId7" Type="http://schemas.openxmlformats.org/officeDocument/2006/relationships/image" Target="../media/image41.jpeg"/><Relationship Id="rId12" Type="http://schemas.openxmlformats.org/officeDocument/2006/relationships/image" Target="../media/image46.jpeg"/><Relationship Id="rId17" Type="http://schemas.openxmlformats.org/officeDocument/2006/relationships/image" Target="../media/image51.jpeg"/><Relationship Id="rId2" Type="http://schemas.openxmlformats.org/officeDocument/2006/relationships/image" Target="../media/image18.png"/><Relationship Id="rId16" Type="http://schemas.openxmlformats.org/officeDocument/2006/relationships/image" Target="../media/image50.jpeg"/><Relationship Id="rId20" Type="http://schemas.openxmlformats.org/officeDocument/2006/relationships/image" Target="../media/image54.jpeg"/><Relationship Id="rId1" Type="http://schemas.openxmlformats.org/officeDocument/2006/relationships/image" Target="../media/image23.jpeg"/><Relationship Id="rId6" Type="http://schemas.openxmlformats.org/officeDocument/2006/relationships/image" Target="../media/image40.jpeg"/><Relationship Id="rId11" Type="http://schemas.openxmlformats.org/officeDocument/2006/relationships/image" Target="../media/image45.jpeg"/><Relationship Id="rId24" Type="http://schemas.openxmlformats.org/officeDocument/2006/relationships/image" Target="../media/image58.jpeg"/><Relationship Id="rId5" Type="http://schemas.openxmlformats.org/officeDocument/2006/relationships/image" Target="../media/image39.jpeg"/><Relationship Id="rId15" Type="http://schemas.openxmlformats.org/officeDocument/2006/relationships/image" Target="../media/image49.jpeg"/><Relationship Id="rId23" Type="http://schemas.openxmlformats.org/officeDocument/2006/relationships/image" Target="../media/image57.jpeg"/><Relationship Id="rId10" Type="http://schemas.openxmlformats.org/officeDocument/2006/relationships/image" Target="../media/image44.jpeg"/><Relationship Id="rId19" Type="http://schemas.openxmlformats.org/officeDocument/2006/relationships/image" Target="../media/image53.jpeg"/><Relationship Id="rId4" Type="http://schemas.openxmlformats.org/officeDocument/2006/relationships/image" Target="../media/image38.jpeg"/><Relationship Id="rId9" Type="http://schemas.openxmlformats.org/officeDocument/2006/relationships/image" Target="../media/image43.jpeg"/><Relationship Id="rId14" Type="http://schemas.openxmlformats.org/officeDocument/2006/relationships/image" Target="../media/image48.jpeg"/><Relationship Id="rId22" Type="http://schemas.openxmlformats.org/officeDocument/2006/relationships/image" Target="../media/image56.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9.jpeg"/><Relationship Id="rId18" Type="http://schemas.openxmlformats.org/officeDocument/2006/relationships/image" Target="../media/image74.jpeg"/><Relationship Id="rId26" Type="http://schemas.openxmlformats.org/officeDocument/2006/relationships/image" Target="../media/image82.jpeg"/><Relationship Id="rId39" Type="http://schemas.openxmlformats.org/officeDocument/2006/relationships/image" Target="../media/image95.jpeg"/><Relationship Id="rId3" Type="http://schemas.openxmlformats.org/officeDocument/2006/relationships/image" Target="../media/image59.jpeg"/><Relationship Id="rId21" Type="http://schemas.openxmlformats.org/officeDocument/2006/relationships/image" Target="../media/image77.jpeg"/><Relationship Id="rId34" Type="http://schemas.openxmlformats.org/officeDocument/2006/relationships/image" Target="../media/image90.jpeg"/><Relationship Id="rId42" Type="http://schemas.openxmlformats.org/officeDocument/2006/relationships/image" Target="../media/image98.jpeg"/><Relationship Id="rId47" Type="http://schemas.openxmlformats.org/officeDocument/2006/relationships/image" Target="../media/image103.jpeg"/><Relationship Id="rId50" Type="http://schemas.openxmlformats.org/officeDocument/2006/relationships/image" Target="../media/image106.jpeg"/><Relationship Id="rId7" Type="http://schemas.openxmlformats.org/officeDocument/2006/relationships/image" Target="../media/image63.jpeg"/><Relationship Id="rId12" Type="http://schemas.openxmlformats.org/officeDocument/2006/relationships/image" Target="../media/image68.jpeg"/><Relationship Id="rId17" Type="http://schemas.openxmlformats.org/officeDocument/2006/relationships/image" Target="../media/image73.jpeg"/><Relationship Id="rId25" Type="http://schemas.openxmlformats.org/officeDocument/2006/relationships/image" Target="../media/image81.jpeg"/><Relationship Id="rId33" Type="http://schemas.openxmlformats.org/officeDocument/2006/relationships/image" Target="../media/image89.jpeg"/><Relationship Id="rId38" Type="http://schemas.openxmlformats.org/officeDocument/2006/relationships/image" Target="../media/image94.jpeg"/><Relationship Id="rId46" Type="http://schemas.openxmlformats.org/officeDocument/2006/relationships/image" Target="../media/image102.jpeg"/><Relationship Id="rId2" Type="http://schemas.openxmlformats.org/officeDocument/2006/relationships/image" Target="../media/image18.png"/><Relationship Id="rId16" Type="http://schemas.openxmlformats.org/officeDocument/2006/relationships/image" Target="../media/image72.jpeg"/><Relationship Id="rId20" Type="http://schemas.openxmlformats.org/officeDocument/2006/relationships/image" Target="../media/image76.jpeg"/><Relationship Id="rId29" Type="http://schemas.openxmlformats.org/officeDocument/2006/relationships/image" Target="../media/image85.jpeg"/><Relationship Id="rId41" Type="http://schemas.openxmlformats.org/officeDocument/2006/relationships/image" Target="../media/image97.jpeg"/><Relationship Id="rId54" Type="http://schemas.openxmlformats.org/officeDocument/2006/relationships/image" Target="../media/image110.jpeg"/><Relationship Id="rId1" Type="http://schemas.openxmlformats.org/officeDocument/2006/relationships/image" Target="../media/image23.jpeg"/><Relationship Id="rId6" Type="http://schemas.openxmlformats.org/officeDocument/2006/relationships/image" Target="../media/image62.jpeg"/><Relationship Id="rId11" Type="http://schemas.openxmlformats.org/officeDocument/2006/relationships/image" Target="../media/image67.jpeg"/><Relationship Id="rId24" Type="http://schemas.openxmlformats.org/officeDocument/2006/relationships/image" Target="../media/image80.jpeg"/><Relationship Id="rId32" Type="http://schemas.openxmlformats.org/officeDocument/2006/relationships/image" Target="../media/image88.jpeg"/><Relationship Id="rId37" Type="http://schemas.openxmlformats.org/officeDocument/2006/relationships/image" Target="../media/image93.jpeg"/><Relationship Id="rId40" Type="http://schemas.openxmlformats.org/officeDocument/2006/relationships/image" Target="../media/image96.jpeg"/><Relationship Id="rId45" Type="http://schemas.openxmlformats.org/officeDocument/2006/relationships/image" Target="../media/image101.jpeg"/><Relationship Id="rId53" Type="http://schemas.openxmlformats.org/officeDocument/2006/relationships/image" Target="../media/image109.jpeg"/><Relationship Id="rId5" Type="http://schemas.openxmlformats.org/officeDocument/2006/relationships/image" Target="../media/image61.jpeg"/><Relationship Id="rId15" Type="http://schemas.openxmlformats.org/officeDocument/2006/relationships/image" Target="../media/image71.jpeg"/><Relationship Id="rId23" Type="http://schemas.openxmlformats.org/officeDocument/2006/relationships/image" Target="../media/image79.jpeg"/><Relationship Id="rId28" Type="http://schemas.openxmlformats.org/officeDocument/2006/relationships/image" Target="../media/image84.jpeg"/><Relationship Id="rId36" Type="http://schemas.openxmlformats.org/officeDocument/2006/relationships/image" Target="../media/image92.jpeg"/><Relationship Id="rId49" Type="http://schemas.openxmlformats.org/officeDocument/2006/relationships/image" Target="../media/image105.jpeg"/><Relationship Id="rId10" Type="http://schemas.openxmlformats.org/officeDocument/2006/relationships/image" Target="../media/image66.jpeg"/><Relationship Id="rId19" Type="http://schemas.openxmlformats.org/officeDocument/2006/relationships/image" Target="../media/image75.jpeg"/><Relationship Id="rId31" Type="http://schemas.openxmlformats.org/officeDocument/2006/relationships/image" Target="../media/image87.jpeg"/><Relationship Id="rId44" Type="http://schemas.openxmlformats.org/officeDocument/2006/relationships/image" Target="../media/image100.jpeg"/><Relationship Id="rId52" Type="http://schemas.openxmlformats.org/officeDocument/2006/relationships/image" Target="../media/image108.jpeg"/><Relationship Id="rId4" Type="http://schemas.openxmlformats.org/officeDocument/2006/relationships/image" Target="../media/image60.jpeg"/><Relationship Id="rId9" Type="http://schemas.openxmlformats.org/officeDocument/2006/relationships/image" Target="../media/image65.jpeg"/><Relationship Id="rId14" Type="http://schemas.openxmlformats.org/officeDocument/2006/relationships/image" Target="../media/image70.jpeg"/><Relationship Id="rId22" Type="http://schemas.openxmlformats.org/officeDocument/2006/relationships/image" Target="../media/image78.jpeg"/><Relationship Id="rId27" Type="http://schemas.openxmlformats.org/officeDocument/2006/relationships/image" Target="../media/image83.jpeg"/><Relationship Id="rId30" Type="http://schemas.openxmlformats.org/officeDocument/2006/relationships/image" Target="../media/image86.jpeg"/><Relationship Id="rId35" Type="http://schemas.openxmlformats.org/officeDocument/2006/relationships/image" Target="../media/image91.jpeg"/><Relationship Id="rId43" Type="http://schemas.openxmlformats.org/officeDocument/2006/relationships/image" Target="../media/image99.jpeg"/><Relationship Id="rId48" Type="http://schemas.openxmlformats.org/officeDocument/2006/relationships/image" Target="../media/image104.jpeg"/><Relationship Id="rId8" Type="http://schemas.openxmlformats.org/officeDocument/2006/relationships/image" Target="../media/image64.jpeg"/><Relationship Id="rId51" Type="http://schemas.openxmlformats.org/officeDocument/2006/relationships/image" Target="../media/image107.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18" Type="http://schemas.openxmlformats.org/officeDocument/2006/relationships/image" Target="../media/image127.jpeg"/><Relationship Id="rId3" Type="http://schemas.openxmlformats.org/officeDocument/2006/relationships/image" Target="../media/image112.jpeg"/><Relationship Id="rId7" Type="http://schemas.openxmlformats.org/officeDocument/2006/relationships/image" Target="../media/image116.jpeg"/><Relationship Id="rId12" Type="http://schemas.openxmlformats.org/officeDocument/2006/relationships/image" Target="../media/image121.jpeg"/><Relationship Id="rId17" Type="http://schemas.openxmlformats.org/officeDocument/2006/relationships/image" Target="../media/image126.jpeg"/><Relationship Id="rId2" Type="http://schemas.openxmlformats.org/officeDocument/2006/relationships/image" Target="../media/image111.png"/><Relationship Id="rId16" Type="http://schemas.openxmlformats.org/officeDocument/2006/relationships/image" Target="../media/image125.jpeg"/><Relationship Id="rId1" Type="http://schemas.openxmlformats.org/officeDocument/2006/relationships/image" Target="../media/image23.jpeg"/><Relationship Id="rId6" Type="http://schemas.openxmlformats.org/officeDocument/2006/relationships/image" Target="../media/image115.jpeg"/><Relationship Id="rId11" Type="http://schemas.openxmlformats.org/officeDocument/2006/relationships/image" Target="../media/image120.jpeg"/><Relationship Id="rId5" Type="http://schemas.openxmlformats.org/officeDocument/2006/relationships/image" Target="../media/image114.jpeg"/><Relationship Id="rId15" Type="http://schemas.openxmlformats.org/officeDocument/2006/relationships/image" Target="../media/image124.jpeg"/><Relationship Id="rId10" Type="http://schemas.openxmlformats.org/officeDocument/2006/relationships/image" Target="../media/image119.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151.jpeg"/><Relationship Id="rId21" Type="http://schemas.openxmlformats.org/officeDocument/2006/relationships/image" Target="../media/image146.jpeg"/><Relationship Id="rId42" Type="http://schemas.openxmlformats.org/officeDocument/2006/relationships/image" Target="../media/image167.jpeg"/><Relationship Id="rId47" Type="http://schemas.openxmlformats.org/officeDocument/2006/relationships/image" Target="../media/image172.jpeg"/><Relationship Id="rId63" Type="http://schemas.openxmlformats.org/officeDocument/2006/relationships/image" Target="../media/image188.jpeg"/><Relationship Id="rId68" Type="http://schemas.openxmlformats.org/officeDocument/2006/relationships/image" Target="../media/image193.jpeg"/><Relationship Id="rId84" Type="http://schemas.openxmlformats.org/officeDocument/2006/relationships/image" Target="../media/image209.jpeg"/><Relationship Id="rId89" Type="http://schemas.openxmlformats.org/officeDocument/2006/relationships/image" Target="../media/image214.png"/><Relationship Id="rId2" Type="http://schemas.openxmlformats.org/officeDocument/2006/relationships/image" Target="../media/image111.png"/><Relationship Id="rId16" Type="http://schemas.openxmlformats.org/officeDocument/2006/relationships/image" Target="../media/image141.jpeg"/><Relationship Id="rId29" Type="http://schemas.openxmlformats.org/officeDocument/2006/relationships/image" Target="../media/image154.jpeg"/><Relationship Id="rId107" Type="http://schemas.openxmlformats.org/officeDocument/2006/relationships/image" Target="../media/image232.png"/><Relationship Id="rId11" Type="http://schemas.openxmlformats.org/officeDocument/2006/relationships/image" Target="../media/image136.jpeg"/><Relationship Id="rId24" Type="http://schemas.openxmlformats.org/officeDocument/2006/relationships/image" Target="../media/image149.jpeg"/><Relationship Id="rId32" Type="http://schemas.openxmlformats.org/officeDocument/2006/relationships/image" Target="../media/image157.jpeg"/><Relationship Id="rId37" Type="http://schemas.openxmlformats.org/officeDocument/2006/relationships/image" Target="../media/image162.jpeg"/><Relationship Id="rId40" Type="http://schemas.openxmlformats.org/officeDocument/2006/relationships/image" Target="../media/image165.jpeg"/><Relationship Id="rId45" Type="http://schemas.openxmlformats.org/officeDocument/2006/relationships/image" Target="../media/image170.jpeg"/><Relationship Id="rId53" Type="http://schemas.openxmlformats.org/officeDocument/2006/relationships/image" Target="../media/image178.jpeg"/><Relationship Id="rId58" Type="http://schemas.openxmlformats.org/officeDocument/2006/relationships/image" Target="../media/image183.jpeg"/><Relationship Id="rId66" Type="http://schemas.openxmlformats.org/officeDocument/2006/relationships/image" Target="../media/image191.jpeg"/><Relationship Id="rId74" Type="http://schemas.openxmlformats.org/officeDocument/2006/relationships/image" Target="../media/image199.jpeg"/><Relationship Id="rId79" Type="http://schemas.openxmlformats.org/officeDocument/2006/relationships/image" Target="../media/image204.jpeg"/><Relationship Id="rId87" Type="http://schemas.openxmlformats.org/officeDocument/2006/relationships/image" Target="../media/image212.jpeg"/><Relationship Id="rId102" Type="http://schemas.openxmlformats.org/officeDocument/2006/relationships/image" Target="../media/image227.png"/><Relationship Id="rId110" Type="http://schemas.openxmlformats.org/officeDocument/2006/relationships/image" Target="../media/image235.png"/><Relationship Id="rId5" Type="http://schemas.openxmlformats.org/officeDocument/2006/relationships/image" Target="../media/image130.jpeg"/><Relationship Id="rId61" Type="http://schemas.openxmlformats.org/officeDocument/2006/relationships/image" Target="../media/image186.jpeg"/><Relationship Id="rId82" Type="http://schemas.openxmlformats.org/officeDocument/2006/relationships/image" Target="../media/image207.jpeg"/><Relationship Id="rId90" Type="http://schemas.openxmlformats.org/officeDocument/2006/relationships/image" Target="../media/image215.png"/><Relationship Id="rId95" Type="http://schemas.openxmlformats.org/officeDocument/2006/relationships/image" Target="../media/image220.png"/><Relationship Id="rId19" Type="http://schemas.openxmlformats.org/officeDocument/2006/relationships/image" Target="../media/image144.jpeg"/><Relationship Id="rId14" Type="http://schemas.openxmlformats.org/officeDocument/2006/relationships/image" Target="../media/image139.jpeg"/><Relationship Id="rId22" Type="http://schemas.openxmlformats.org/officeDocument/2006/relationships/image" Target="../media/image147.jpeg"/><Relationship Id="rId27" Type="http://schemas.openxmlformats.org/officeDocument/2006/relationships/image" Target="../media/image152.jpeg"/><Relationship Id="rId30" Type="http://schemas.openxmlformats.org/officeDocument/2006/relationships/image" Target="../media/image155.jpeg"/><Relationship Id="rId35" Type="http://schemas.openxmlformats.org/officeDocument/2006/relationships/image" Target="../media/image160.jpeg"/><Relationship Id="rId43" Type="http://schemas.openxmlformats.org/officeDocument/2006/relationships/image" Target="../media/image168.jpeg"/><Relationship Id="rId48" Type="http://schemas.openxmlformats.org/officeDocument/2006/relationships/image" Target="../media/image173.jpeg"/><Relationship Id="rId56" Type="http://schemas.openxmlformats.org/officeDocument/2006/relationships/image" Target="../media/image181.jpeg"/><Relationship Id="rId64" Type="http://schemas.openxmlformats.org/officeDocument/2006/relationships/image" Target="../media/image189.jpeg"/><Relationship Id="rId69" Type="http://schemas.openxmlformats.org/officeDocument/2006/relationships/image" Target="../media/image194.jpeg"/><Relationship Id="rId77" Type="http://schemas.openxmlformats.org/officeDocument/2006/relationships/image" Target="../media/image202.jpeg"/><Relationship Id="rId100" Type="http://schemas.openxmlformats.org/officeDocument/2006/relationships/image" Target="../media/image225.png"/><Relationship Id="rId105" Type="http://schemas.openxmlformats.org/officeDocument/2006/relationships/image" Target="../media/image230.png"/><Relationship Id="rId8" Type="http://schemas.openxmlformats.org/officeDocument/2006/relationships/image" Target="../media/image133.jpeg"/><Relationship Id="rId51" Type="http://schemas.openxmlformats.org/officeDocument/2006/relationships/image" Target="../media/image176.jpeg"/><Relationship Id="rId72" Type="http://schemas.openxmlformats.org/officeDocument/2006/relationships/image" Target="../media/image197.jpeg"/><Relationship Id="rId80" Type="http://schemas.openxmlformats.org/officeDocument/2006/relationships/image" Target="../media/image205.jpeg"/><Relationship Id="rId85" Type="http://schemas.openxmlformats.org/officeDocument/2006/relationships/image" Target="../media/image210.jpeg"/><Relationship Id="rId93" Type="http://schemas.openxmlformats.org/officeDocument/2006/relationships/image" Target="../media/image218.png"/><Relationship Id="rId98" Type="http://schemas.openxmlformats.org/officeDocument/2006/relationships/image" Target="../media/image223.png"/><Relationship Id="rId3" Type="http://schemas.openxmlformats.org/officeDocument/2006/relationships/image" Target="../media/image128.jpeg"/><Relationship Id="rId12" Type="http://schemas.openxmlformats.org/officeDocument/2006/relationships/image" Target="../media/image137.jpeg"/><Relationship Id="rId17" Type="http://schemas.openxmlformats.org/officeDocument/2006/relationships/image" Target="../media/image142.jpeg"/><Relationship Id="rId25" Type="http://schemas.openxmlformats.org/officeDocument/2006/relationships/image" Target="../media/image150.jpeg"/><Relationship Id="rId33" Type="http://schemas.openxmlformats.org/officeDocument/2006/relationships/image" Target="../media/image158.jpeg"/><Relationship Id="rId38" Type="http://schemas.openxmlformats.org/officeDocument/2006/relationships/image" Target="../media/image163.jpeg"/><Relationship Id="rId46" Type="http://schemas.openxmlformats.org/officeDocument/2006/relationships/image" Target="../media/image171.jpeg"/><Relationship Id="rId59" Type="http://schemas.openxmlformats.org/officeDocument/2006/relationships/image" Target="../media/image184.jpeg"/><Relationship Id="rId67" Type="http://schemas.openxmlformats.org/officeDocument/2006/relationships/image" Target="../media/image192.jpeg"/><Relationship Id="rId103" Type="http://schemas.openxmlformats.org/officeDocument/2006/relationships/image" Target="../media/image228.png"/><Relationship Id="rId108" Type="http://schemas.openxmlformats.org/officeDocument/2006/relationships/image" Target="../media/image233.png"/><Relationship Id="rId20" Type="http://schemas.openxmlformats.org/officeDocument/2006/relationships/image" Target="../media/image145.jpeg"/><Relationship Id="rId41" Type="http://schemas.openxmlformats.org/officeDocument/2006/relationships/image" Target="../media/image166.jpeg"/><Relationship Id="rId54" Type="http://schemas.openxmlformats.org/officeDocument/2006/relationships/image" Target="../media/image179.jpeg"/><Relationship Id="rId62" Type="http://schemas.openxmlformats.org/officeDocument/2006/relationships/image" Target="../media/image187.jpeg"/><Relationship Id="rId70" Type="http://schemas.openxmlformats.org/officeDocument/2006/relationships/image" Target="../media/image195.jpeg"/><Relationship Id="rId75" Type="http://schemas.openxmlformats.org/officeDocument/2006/relationships/image" Target="../media/image200.jpeg"/><Relationship Id="rId83" Type="http://schemas.openxmlformats.org/officeDocument/2006/relationships/image" Target="../media/image208.jpeg"/><Relationship Id="rId88" Type="http://schemas.openxmlformats.org/officeDocument/2006/relationships/image" Target="../media/image213.jpeg"/><Relationship Id="rId91" Type="http://schemas.openxmlformats.org/officeDocument/2006/relationships/image" Target="../media/image216.png"/><Relationship Id="rId96" Type="http://schemas.openxmlformats.org/officeDocument/2006/relationships/image" Target="../media/image221.png"/><Relationship Id="rId111" Type="http://schemas.openxmlformats.org/officeDocument/2006/relationships/image" Target="../media/image236.png"/><Relationship Id="rId1" Type="http://schemas.openxmlformats.org/officeDocument/2006/relationships/image" Target="../media/image17.jpeg"/><Relationship Id="rId6" Type="http://schemas.openxmlformats.org/officeDocument/2006/relationships/image" Target="../media/image131.jpeg"/><Relationship Id="rId15" Type="http://schemas.openxmlformats.org/officeDocument/2006/relationships/image" Target="../media/image140.jpeg"/><Relationship Id="rId23" Type="http://schemas.openxmlformats.org/officeDocument/2006/relationships/image" Target="../media/image148.jpeg"/><Relationship Id="rId28" Type="http://schemas.openxmlformats.org/officeDocument/2006/relationships/image" Target="../media/image153.png"/><Relationship Id="rId36" Type="http://schemas.openxmlformats.org/officeDocument/2006/relationships/image" Target="../media/image161.jpeg"/><Relationship Id="rId49" Type="http://schemas.openxmlformats.org/officeDocument/2006/relationships/image" Target="../media/image174.jpeg"/><Relationship Id="rId57" Type="http://schemas.openxmlformats.org/officeDocument/2006/relationships/image" Target="../media/image182.jpeg"/><Relationship Id="rId106" Type="http://schemas.openxmlformats.org/officeDocument/2006/relationships/image" Target="../media/image231.png"/><Relationship Id="rId10" Type="http://schemas.openxmlformats.org/officeDocument/2006/relationships/image" Target="../media/image135.jpeg"/><Relationship Id="rId31" Type="http://schemas.openxmlformats.org/officeDocument/2006/relationships/image" Target="../media/image156.jpeg"/><Relationship Id="rId44" Type="http://schemas.openxmlformats.org/officeDocument/2006/relationships/image" Target="../media/image169.jpeg"/><Relationship Id="rId52" Type="http://schemas.openxmlformats.org/officeDocument/2006/relationships/image" Target="../media/image177.jpeg"/><Relationship Id="rId60" Type="http://schemas.openxmlformats.org/officeDocument/2006/relationships/image" Target="../media/image185.jpeg"/><Relationship Id="rId65" Type="http://schemas.openxmlformats.org/officeDocument/2006/relationships/image" Target="../media/image190.jpeg"/><Relationship Id="rId73" Type="http://schemas.openxmlformats.org/officeDocument/2006/relationships/image" Target="../media/image198.jpeg"/><Relationship Id="rId78" Type="http://schemas.openxmlformats.org/officeDocument/2006/relationships/image" Target="../media/image203.jpeg"/><Relationship Id="rId81" Type="http://schemas.openxmlformats.org/officeDocument/2006/relationships/image" Target="../media/image206.jpeg"/><Relationship Id="rId86" Type="http://schemas.openxmlformats.org/officeDocument/2006/relationships/image" Target="../media/image211.jpeg"/><Relationship Id="rId94" Type="http://schemas.openxmlformats.org/officeDocument/2006/relationships/image" Target="../media/image219.png"/><Relationship Id="rId99" Type="http://schemas.openxmlformats.org/officeDocument/2006/relationships/image" Target="../media/image224.png"/><Relationship Id="rId101" Type="http://schemas.openxmlformats.org/officeDocument/2006/relationships/image" Target="../media/image226.png"/><Relationship Id="rId4" Type="http://schemas.openxmlformats.org/officeDocument/2006/relationships/image" Target="../media/image129.jpeg"/><Relationship Id="rId9" Type="http://schemas.openxmlformats.org/officeDocument/2006/relationships/image" Target="../media/image134.jpeg"/><Relationship Id="rId13" Type="http://schemas.openxmlformats.org/officeDocument/2006/relationships/image" Target="../media/image138.jpeg"/><Relationship Id="rId18" Type="http://schemas.openxmlformats.org/officeDocument/2006/relationships/image" Target="../media/image143.jpeg"/><Relationship Id="rId39" Type="http://schemas.openxmlformats.org/officeDocument/2006/relationships/image" Target="../media/image164.jpeg"/><Relationship Id="rId109" Type="http://schemas.openxmlformats.org/officeDocument/2006/relationships/image" Target="../media/image234.png"/><Relationship Id="rId34" Type="http://schemas.openxmlformats.org/officeDocument/2006/relationships/image" Target="../media/image159.jpeg"/><Relationship Id="rId50" Type="http://schemas.openxmlformats.org/officeDocument/2006/relationships/image" Target="../media/image175.jpeg"/><Relationship Id="rId55" Type="http://schemas.openxmlformats.org/officeDocument/2006/relationships/image" Target="../media/image180.jpeg"/><Relationship Id="rId76" Type="http://schemas.openxmlformats.org/officeDocument/2006/relationships/image" Target="../media/image201.jpeg"/><Relationship Id="rId97" Type="http://schemas.openxmlformats.org/officeDocument/2006/relationships/image" Target="../media/image222.png"/><Relationship Id="rId104" Type="http://schemas.openxmlformats.org/officeDocument/2006/relationships/image" Target="../media/image229.png"/><Relationship Id="rId7" Type="http://schemas.openxmlformats.org/officeDocument/2006/relationships/image" Target="../media/image132.jpeg"/><Relationship Id="rId71" Type="http://schemas.openxmlformats.org/officeDocument/2006/relationships/image" Target="../media/image196.jpeg"/><Relationship Id="rId92"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xdr:from>
      <xdr:col>12</xdr:col>
      <xdr:colOff>11905</xdr:colOff>
      <xdr:row>251</xdr:row>
      <xdr:rowOff>0</xdr:rowOff>
    </xdr:from>
    <xdr:to>
      <xdr:col>19</xdr:col>
      <xdr:colOff>1142999</xdr:colOff>
      <xdr:row>259</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162</xdr:row>
      <xdr:rowOff>44223</xdr:rowOff>
    </xdr:from>
    <xdr:to>
      <xdr:col>19</xdr:col>
      <xdr:colOff>1143000</xdr:colOff>
      <xdr:row>169</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211</xdr:row>
      <xdr:rowOff>83127</xdr:rowOff>
    </xdr:from>
    <xdr:to>
      <xdr:col>19</xdr:col>
      <xdr:colOff>1166812</xdr:colOff>
      <xdr:row>217</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266</xdr:row>
      <xdr:rowOff>23813</xdr:rowOff>
    </xdr:from>
    <xdr:to>
      <xdr:col>19</xdr:col>
      <xdr:colOff>1095376</xdr:colOff>
      <xdr:row>273</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286</xdr:row>
      <xdr:rowOff>0</xdr:rowOff>
    </xdr:from>
    <xdr:to>
      <xdr:col>19</xdr:col>
      <xdr:colOff>1131094</xdr:colOff>
      <xdr:row>293</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147</xdr:row>
      <xdr:rowOff>269875</xdr:rowOff>
    </xdr:from>
    <xdr:to>
      <xdr:col>19</xdr:col>
      <xdr:colOff>1188736</xdr:colOff>
      <xdr:row>159</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609600</xdr:colOff>
      <xdr:row>392</xdr:row>
      <xdr:rowOff>213360</xdr:rowOff>
    </xdr:from>
    <xdr:to>
      <xdr:col>17</xdr:col>
      <xdr:colOff>38100</xdr:colOff>
      <xdr:row>392</xdr:row>
      <xdr:rowOff>4495800</xdr:rowOff>
    </xdr:to>
    <xdr:pic>
      <xdr:nvPicPr>
        <xdr:cNvPr id="10" name="Imagen 9">
          <a:extLst>
            <a:ext uri="{FF2B5EF4-FFF2-40B4-BE49-F238E27FC236}">
              <a16:creationId xmlns:a16="http://schemas.microsoft.com/office/drawing/2014/main" id="{510E5A90-C50B-4CFE-85E5-CBC2B105FAC9}"/>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5806440" y="506196600"/>
          <a:ext cx="9456420" cy="4282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2CD31EDE-64C0-4A41-A1AB-EC7D713F713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31502BC7-4B87-4B71-A5F9-293B5AEE694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23875"/>
    <xdr:pic>
      <xdr:nvPicPr>
        <xdr:cNvPr id="4" name="Imagen 3">
          <a:extLst>
            <a:ext uri="{FF2B5EF4-FFF2-40B4-BE49-F238E27FC236}">
              <a16:creationId xmlns:a16="http://schemas.microsoft.com/office/drawing/2014/main" id="{4B85FF38-3662-41FF-88A0-8802A1D79CA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6375380" y="240029"/>
          <a:ext cx="750867" cy="523875"/>
        </a:xfrm>
        <a:prstGeom prst="rect">
          <a:avLst/>
        </a:prstGeom>
      </xdr:spPr>
    </xdr:pic>
    <xdr:clientData/>
  </xdr:oneCellAnchor>
  <xdr:oneCellAnchor>
    <xdr:from>
      <xdr:col>10</xdr:col>
      <xdr:colOff>104775</xdr:colOff>
      <xdr:row>1</xdr:row>
      <xdr:rowOff>38100</xdr:rowOff>
    </xdr:from>
    <xdr:ext cx="552450" cy="552450"/>
    <xdr:pic>
      <xdr:nvPicPr>
        <xdr:cNvPr id="5" name="4 Imagen">
          <a:extLst>
            <a:ext uri="{FF2B5EF4-FFF2-40B4-BE49-F238E27FC236}">
              <a16:creationId xmlns:a16="http://schemas.microsoft.com/office/drawing/2014/main" id="{FCECF9AE-EF47-41A6-B88A-8644AC1A0EC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9317355" y="220980"/>
          <a:ext cx="552450"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4EA7092D-EC6D-4A1E-8CCB-A38F819A8E0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3EA53D00-0F77-45D2-BF25-C5893205C9D9}"/>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twoCellAnchor editAs="oneCell">
    <xdr:from>
      <xdr:col>1</xdr:col>
      <xdr:colOff>722572</xdr:colOff>
      <xdr:row>8</xdr:row>
      <xdr:rowOff>149312</xdr:rowOff>
    </xdr:from>
    <xdr:to>
      <xdr:col>6</xdr:col>
      <xdr:colOff>176572</xdr:colOff>
      <xdr:row>21</xdr:row>
      <xdr:rowOff>120812</xdr:rowOff>
    </xdr:to>
    <xdr:pic>
      <xdr:nvPicPr>
        <xdr:cNvPr id="4" name="Imagen 3">
          <a:extLst>
            <a:ext uri="{FF2B5EF4-FFF2-40B4-BE49-F238E27FC236}">
              <a16:creationId xmlns:a16="http://schemas.microsoft.com/office/drawing/2014/main" id="{C03569AB-1715-42CA-9562-C91E06F9BD5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515052" y="2000972"/>
          <a:ext cx="3416400" cy="2348940"/>
        </a:xfrm>
        <a:prstGeom prst="rect">
          <a:avLst/>
        </a:prstGeom>
      </xdr:spPr>
    </xdr:pic>
    <xdr:clientData/>
  </xdr:twoCellAnchor>
  <xdr:oneCellAnchor>
    <xdr:from>
      <xdr:col>1</xdr:col>
      <xdr:colOff>633113</xdr:colOff>
      <xdr:row>40</xdr:row>
      <xdr:rowOff>60700</xdr:rowOff>
    </xdr:from>
    <xdr:ext cx="3455998" cy="2591998"/>
    <xdr:pic>
      <xdr:nvPicPr>
        <xdr:cNvPr id="5" name="Imagen 4">
          <a:extLst>
            <a:ext uri="{FF2B5EF4-FFF2-40B4-BE49-F238E27FC236}">
              <a16:creationId xmlns:a16="http://schemas.microsoft.com/office/drawing/2014/main" id="{BE8F92A2-B4FE-46C4-9B10-FB17FC176DA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425593" y="8046460"/>
          <a:ext cx="3455998" cy="2591998"/>
        </a:xfrm>
        <a:prstGeom prst="rect">
          <a:avLst/>
        </a:prstGeom>
      </xdr:spPr>
    </xdr:pic>
    <xdr:clientData/>
  </xdr:oneCellAnchor>
  <xdr:twoCellAnchor editAs="oneCell">
    <xdr:from>
      <xdr:col>7</xdr:col>
      <xdr:colOff>218275</xdr:colOff>
      <xdr:row>8</xdr:row>
      <xdr:rowOff>163706</xdr:rowOff>
    </xdr:from>
    <xdr:to>
      <xdr:col>11</xdr:col>
      <xdr:colOff>302524</xdr:colOff>
      <xdr:row>21</xdr:row>
      <xdr:rowOff>36393</xdr:rowOff>
    </xdr:to>
    <xdr:pic>
      <xdr:nvPicPr>
        <xdr:cNvPr id="6" name="Imagen 5">
          <a:extLst>
            <a:ext uri="{FF2B5EF4-FFF2-40B4-BE49-F238E27FC236}">
              <a16:creationId xmlns:a16="http://schemas.microsoft.com/office/drawing/2014/main" id="{9EAF8E6E-1738-4458-80E9-DCAD73E2DC5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765635" y="2015366"/>
          <a:ext cx="3254169" cy="2250127"/>
        </a:xfrm>
        <a:prstGeom prst="rect">
          <a:avLst/>
        </a:prstGeom>
      </xdr:spPr>
    </xdr:pic>
    <xdr:clientData/>
  </xdr:twoCellAnchor>
  <xdr:twoCellAnchor editAs="oneCell">
    <xdr:from>
      <xdr:col>7</xdr:col>
      <xdr:colOff>236723</xdr:colOff>
      <xdr:row>24</xdr:row>
      <xdr:rowOff>56101</xdr:rowOff>
    </xdr:from>
    <xdr:to>
      <xdr:col>11</xdr:col>
      <xdr:colOff>548723</xdr:colOff>
      <xdr:row>37</xdr:row>
      <xdr:rowOff>99601</xdr:rowOff>
    </xdr:to>
    <xdr:pic>
      <xdr:nvPicPr>
        <xdr:cNvPr id="7" name="Imagen 6">
          <a:extLst>
            <a:ext uri="{FF2B5EF4-FFF2-40B4-BE49-F238E27FC236}">
              <a16:creationId xmlns:a16="http://schemas.microsoft.com/office/drawing/2014/main" id="{FB909C82-3659-4503-BC56-3A28917823D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784083" y="4841461"/>
          <a:ext cx="3481920" cy="2420940"/>
        </a:xfrm>
        <a:prstGeom prst="rect">
          <a:avLst/>
        </a:prstGeom>
      </xdr:spPr>
    </xdr:pic>
    <xdr:clientData/>
  </xdr:twoCellAnchor>
  <xdr:oneCellAnchor>
    <xdr:from>
      <xdr:col>7</xdr:col>
      <xdr:colOff>171450</xdr:colOff>
      <xdr:row>40</xdr:row>
      <xdr:rowOff>47625</xdr:rowOff>
    </xdr:from>
    <xdr:ext cx="3455997" cy="2591998"/>
    <xdr:pic>
      <xdr:nvPicPr>
        <xdr:cNvPr id="8" name="Imagen 7">
          <a:extLst>
            <a:ext uri="{FF2B5EF4-FFF2-40B4-BE49-F238E27FC236}">
              <a16:creationId xmlns:a16="http://schemas.microsoft.com/office/drawing/2014/main" id="{63135632-7572-483A-95F4-1479E998378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718810" y="8033385"/>
          <a:ext cx="3455997" cy="2591998"/>
        </a:xfrm>
        <a:prstGeom prst="rect">
          <a:avLst/>
        </a:prstGeom>
      </xdr:spPr>
    </xdr:pic>
    <xdr:clientData/>
  </xdr:oneCellAnchor>
  <xdr:twoCellAnchor editAs="oneCell">
    <xdr:from>
      <xdr:col>1</xdr:col>
      <xdr:colOff>647700</xdr:colOff>
      <xdr:row>24</xdr:row>
      <xdr:rowOff>66675</xdr:rowOff>
    </xdr:from>
    <xdr:to>
      <xdr:col>6</xdr:col>
      <xdr:colOff>197700</xdr:colOff>
      <xdr:row>37</xdr:row>
      <xdr:rowOff>110175</xdr:rowOff>
    </xdr:to>
    <xdr:pic>
      <xdr:nvPicPr>
        <xdr:cNvPr id="9" name="Imagen 8">
          <a:extLst>
            <a:ext uri="{FF2B5EF4-FFF2-40B4-BE49-F238E27FC236}">
              <a16:creationId xmlns:a16="http://schemas.microsoft.com/office/drawing/2014/main" id="{6BF6BF0F-3163-47E0-9A33-EE9B6E411D8A}"/>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440180" y="4852035"/>
          <a:ext cx="3512400" cy="2420940"/>
        </a:xfrm>
        <a:prstGeom prst="rect">
          <a:avLst/>
        </a:prstGeom>
      </xdr:spPr>
    </xdr:pic>
    <xdr:clientData/>
  </xdr:twoCellAnchor>
  <xdr:oneCellAnchor>
    <xdr:from>
      <xdr:col>1</xdr:col>
      <xdr:colOff>633113</xdr:colOff>
      <xdr:row>56</xdr:row>
      <xdr:rowOff>60700</xdr:rowOff>
    </xdr:from>
    <xdr:ext cx="3455997" cy="2591998"/>
    <xdr:pic>
      <xdr:nvPicPr>
        <xdr:cNvPr id="10" name="Imagen 9">
          <a:extLst>
            <a:ext uri="{FF2B5EF4-FFF2-40B4-BE49-F238E27FC236}">
              <a16:creationId xmlns:a16="http://schemas.microsoft.com/office/drawing/2014/main" id="{6DFCF2C6-0148-498A-869F-3E7B3128006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425593" y="11292580"/>
          <a:ext cx="3455997" cy="2591998"/>
        </a:xfrm>
        <a:prstGeom prst="rect">
          <a:avLst/>
        </a:prstGeom>
      </xdr:spPr>
    </xdr:pic>
    <xdr:clientData/>
  </xdr:oneCellAnchor>
  <xdr:oneCellAnchor>
    <xdr:from>
      <xdr:col>7</xdr:col>
      <xdr:colOff>171450</xdr:colOff>
      <xdr:row>56</xdr:row>
      <xdr:rowOff>47625</xdr:rowOff>
    </xdr:from>
    <xdr:ext cx="3455997" cy="2591997"/>
    <xdr:pic>
      <xdr:nvPicPr>
        <xdr:cNvPr id="11" name="Imagen 10">
          <a:extLst>
            <a:ext uri="{FF2B5EF4-FFF2-40B4-BE49-F238E27FC236}">
              <a16:creationId xmlns:a16="http://schemas.microsoft.com/office/drawing/2014/main" id="{FBAB6516-0530-49C2-93A6-A0C7C5675786}"/>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718810" y="11279505"/>
          <a:ext cx="3455997" cy="2591997"/>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556933</xdr:colOff>
      <xdr:row>5</xdr:row>
      <xdr:rowOff>64434</xdr:rowOff>
    </xdr:from>
    <xdr:to>
      <xdr:col>5</xdr:col>
      <xdr:colOff>850767</xdr:colOff>
      <xdr:row>18</xdr:row>
      <xdr:rowOff>160885</xdr:rowOff>
    </xdr:to>
    <xdr:pic>
      <xdr:nvPicPr>
        <xdr:cNvPr id="10" name="12 Imagen">
          <a:extLst>
            <a:ext uri="{FF2B5EF4-FFF2-40B4-BE49-F238E27FC236}">
              <a16:creationId xmlns:a16="http://schemas.microsoft.com/office/drawing/2014/main" id="{B1DE6EDC-C328-4E6E-A6A4-85E9DC3422B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032062" y="1489822"/>
          <a:ext cx="3449411" cy="2445204"/>
        </a:xfrm>
        <a:prstGeom prst="rect">
          <a:avLst/>
        </a:prstGeom>
      </xdr:spPr>
    </xdr:pic>
    <xdr:clientData/>
  </xdr:twoCellAnchor>
  <xdr:twoCellAnchor editAs="oneCell">
    <xdr:from>
      <xdr:col>8</xdr:col>
      <xdr:colOff>277265</xdr:colOff>
      <xdr:row>5</xdr:row>
      <xdr:rowOff>35859</xdr:rowOff>
    </xdr:from>
    <xdr:to>
      <xdr:col>10</xdr:col>
      <xdr:colOff>156285</xdr:colOff>
      <xdr:row>18</xdr:row>
      <xdr:rowOff>134471</xdr:rowOff>
    </xdr:to>
    <xdr:pic>
      <xdr:nvPicPr>
        <xdr:cNvPr id="11" name="13 Imagen">
          <a:extLst>
            <a:ext uri="{FF2B5EF4-FFF2-40B4-BE49-F238E27FC236}">
              <a16:creationId xmlns:a16="http://schemas.microsoft.com/office/drawing/2014/main" id="{B3813A68-B1A4-436C-900F-F13EAC63B07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068465" y="1461247"/>
          <a:ext cx="1949867" cy="2447365"/>
        </a:xfrm>
        <a:prstGeom prst="rect">
          <a:avLst/>
        </a:prstGeom>
      </xdr:spPr>
    </xdr:pic>
    <xdr:clientData/>
  </xdr:twoCellAnchor>
  <xdr:twoCellAnchor editAs="oneCell">
    <xdr:from>
      <xdr:col>1</xdr:col>
      <xdr:colOff>537883</xdr:colOff>
      <xdr:row>21</xdr:row>
      <xdr:rowOff>53869</xdr:rowOff>
    </xdr:from>
    <xdr:to>
      <xdr:col>5</xdr:col>
      <xdr:colOff>831717</xdr:colOff>
      <xdr:row>34</xdr:row>
      <xdr:rowOff>150319</xdr:rowOff>
    </xdr:to>
    <xdr:pic>
      <xdr:nvPicPr>
        <xdr:cNvPr id="12" name="14 Imagen">
          <a:extLst>
            <a:ext uri="{FF2B5EF4-FFF2-40B4-BE49-F238E27FC236}">
              <a16:creationId xmlns:a16="http://schemas.microsoft.com/office/drawing/2014/main" id="{C844055B-ED14-4B8D-AAC0-47F48014BCDB}"/>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013012" y="4590010"/>
          <a:ext cx="3449411" cy="2445203"/>
        </a:xfrm>
        <a:prstGeom prst="rect">
          <a:avLst/>
        </a:prstGeom>
      </xdr:spPr>
    </xdr:pic>
    <xdr:clientData/>
  </xdr:twoCellAnchor>
  <xdr:twoCellAnchor editAs="oneCell">
    <xdr:from>
      <xdr:col>7</xdr:col>
      <xdr:colOff>376197</xdr:colOff>
      <xdr:row>21</xdr:row>
      <xdr:rowOff>63954</xdr:rowOff>
    </xdr:from>
    <xdr:to>
      <xdr:col>11</xdr:col>
      <xdr:colOff>159680</xdr:colOff>
      <xdr:row>34</xdr:row>
      <xdr:rowOff>165804</xdr:rowOff>
    </xdr:to>
    <xdr:pic>
      <xdr:nvPicPr>
        <xdr:cNvPr id="13" name="15 Imagen">
          <a:extLst>
            <a:ext uri="{FF2B5EF4-FFF2-40B4-BE49-F238E27FC236}">
              <a16:creationId xmlns:a16="http://schemas.microsoft.com/office/drawing/2014/main" id="{6FA809AC-D232-4AC7-84BB-3E19D869D4F8}"/>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378503" y="4600095"/>
          <a:ext cx="3432118" cy="245060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38B3D732-DBE2-4F71-B37B-01BA7CA7625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92AAD86-484C-45EB-B37D-6DD4C13E190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1</xdr:col>
      <xdr:colOff>62651</xdr:colOff>
      <xdr:row>6</xdr:row>
      <xdr:rowOff>85725</xdr:rowOff>
    </xdr:from>
    <xdr:ext cx="3623523" cy="2514601"/>
    <xdr:pic>
      <xdr:nvPicPr>
        <xdr:cNvPr id="4" name="Imagen 3">
          <a:extLst>
            <a:ext uri="{FF2B5EF4-FFF2-40B4-BE49-F238E27FC236}">
              <a16:creationId xmlns:a16="http://schemas.microsoft.com/office/drawing/2014/main" id="{60F39853-08F2-4740-B215-DA375E12F45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29351" y="1823085"/>
          <a:ext cx="3623523" cy="2514601"/>
        </a:xfrm>
        <a:prstGeom prst="rect">
          <a:avLst/>
        </a:prstGeom>
      </xdr:spPr>
    </xdr:pic>
    <xdr:clientData/>
  </xdr:oneCellAnchor>
  <xdr:oneCellAnchor>
    <xdr:from>
      <xdr:col>7</xdr:col>
      <xdr:colOff>127752</xdr:colOff>
      <xdr:row>39</xdr:row>
      <xdr:rowOff>81095</xdr:rowOff>
    </xdr:from>
    <xdr:ext cx="4425197" cy="2520000"/>
    <xdr:pic>
      <xdr:nvPicPr>
        <xdr:cNvPr id="5" name="Imagen 4">
          <a:extLst>
            <a:ext uri="{FF2B5EF4-FFF2-40B4-BE49-F238E27FC236}">
              <a16:creationId xmlns:a16="http://schemas.microsoft.com/office/drawing/2014/main" id="{C23FC632-E686-46A1-BCEF-DA36896AB74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273032" y="8607875"/>
          <a:ext cx="4425197" cy="2520000"/>
        </a:xfrm>
        <a:prstGeom prst="rect">
          <a:avLst/>
        </a:prstGeom>
      </xdr:spPr>
    </xdr:pic>
    <xdr:clientData/>
  </xdr:oneCellAnchor>
  <xdr:oneCellAnchor>
    <xdr:from>
      <xdr:col>2</xdr:col>
      <xdr:colOff>383430</xdr:colOff>
      <xdr:row>39</xdr:row>
      <xdr:rowOff>47628</xdr:rowOff>
    </xdr:from>
    <xdr:ext cx="2352676" cy="2600322"/>
    <xdr:pic>
      <xdr:nvPicPr>
        <xdr:cNvPr id="6" name="Imagen 5">
          <a:extLst>
            <a:ext uri="{FF2B5EF4-FFF2-40B4-BE49-F238E27FC236}">
              <a16:creationId xmlns:a16="http://schemas.microsoft.com/office/drawing/2014/main" id="{360EA716-C0DA-4970-B709-E74968CDEA1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5400000">
          <a:off x="861587" y="8698231"/>
          <a:ext cx="2600322" cy="2352676"/>
        </a:xfrm>
        <a:prstGeom prst="rect">
          <a:avLst/>
        </a:prstGeom>
      </xdr:spPr>
    </xdr:pic>
    <xdr:clientData/>
  </xdr:oneCellAnchor>
  <xdr:oneCellAnchor>
    <xdr:from>
      <xdr:col>7</xdr:col>
      <xdr:colOff>147220</xdr:colOff>
      <xdr:row>22</xdr:row>
      <xdr:rowOff>76202</xdr:rowOff>
    </xdr:from>
    <xdr:ext cx="4434305" cy="2552698"/>
    <xdr:pic>
      <xdr:nvPicPr>
        <xdr:cNvPr id="7" name="Imagen 6">
          <a:extLst>
            <a:ext uri="{FF2B5EF4-FFF2-40B4-BE49-F238E27FC236}">
              <a16:creationId xmlns:a16="http://schemas.microsoft.com/office/drawing/2014/main" id="{6304F6F0-C7E6-4B49-BE5B-5975E711022A}"/>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292500" y="5059682"/>
          <a:ext cx="4434305" cy="2552698"/>
        </a:xfrm>
        <a:prstGeom prst="rect">
          <a:avLst/>
        </a:prstGeom>
      </xdr:spPr>
    </xdr:pic>
    <xdr:clientData/>
  </xdr:oneCellAnchor>
  <xdr:oneCellAnchor>
    <xdr:from>
      <xdr:col>7</xdr:col>
      <xdr:colOff>141228</xdr:colOff>
      <xdr:row>6</xdr:row>
      <xdr:rowOff>122639</xdr:rowOff>
    </xdr:from>
    <xdr:ext cx="4411722" cy="2496736"/>
    <xdr:pic>
      <xdr:nvPicPr>
        <xdr:cNvPr id="8" name="Imagen 7">
          <a:extLst>
            <a:ext uri="{FF2B5EF4-FFF2-40B4-BE49-F238E27FC236}">
              <a16:creationId xmlns:a16="http://schemas.microsoft.com/office/drawing/2014/main" id="{3EDFD074-2E65-41BB-B73F-2F967A91B14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286508" y="1859999"/>
          <a:ext cx="4411722" cy="2496736"/>
        </a:xfrm>
        <a:prstGeom prst="rect">
          <a:avLst/>
        </a:prstGeom>
      </xdr:spPr>
    </xdr:pic>
    <xdr:clientData/>
  </xdr:oneCellAnchor>
  <xdr:oneCellAnchor>
    <xdr:from>
      <xdr:col>7</xdr:col>
      <xdr:colOff>144062</xdr:colOff>
      <xdr:row>55</xdr:row>
      <xdr:rowOff>95250</xdr:rowOff>
    </xdr:from>
    <xdr:ext cx="4408887" cy="2486025"/>
    <xdr:pic>
      <xdr:nvPicPr>
        <xdr:cNvPr id="9" name="Imagen 8">
          <a:extLst>
            <a:ext uri="{FF2B5EF4-FFF2-40B4-BE49-F238E27FC236}">
              <a16:creationId xmlns:a16="http://schemas.microsoft.com/office/drawing/2014/main" id="{10EBC39F-04B3-4B8F-BBC5-6789CAD73EE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289342" y="11837670"/>
          <a:ext cx="4408887" cy="2486025"/>
        </a:xfrm>
        <a:prstGeom prst="rect">
          <a:avLst/>
        </a:prstGeom>
      </xdr:spPr>
    </xdr:pic>
    <xdr:clientData/>
  </xdr:oneCellAnchor>
  <xdr:twoCellAnchor editAs="oneCell">
    <xdr:from>
      <xdr:col>1</xdr:col>
      <xdr:colOff>82942</xdr:colOff>
      <xdr:row>22</xdr:row>
      <xdr:rowOff>82156</xdr:rowOff>
    </xdr:from>
    <xdr:to>
      <xdr:col>6</xdr:col>
      <xdr:colOff>590549</xdr:colOff>
      <xdr:row>35</xdr:row>
      <xdr:rowOff>104775</xdr:rowOff>
    </xdr:to>
    <xdr:pic>
      <xdr:nvPicPr>
        <xdr:cNvPr id="10" name="Imagen 9">
          <a:extLst>
            <a:ext uri="{FF2B5EF4-FFF2-40B4-BE49-F238E27FC236}">
              <a16:creationId xmlns:a16="http://schemas.microsoft.com/office/drawing/2014/main" id="{8D1BAA0B-26E5-4DDB-87AA-AC12C44155C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642" y="5065636"/>
          <a:ext cx="3700387" cy="2415299"/>
        </a:xfrm>
        <a:prstGeom prst="rect">
          <a:avLst/>
        </a:prstGeom>
      </xdr:spPr>
    </xdr:pic>
    <xdr:clientData/>
  </xdr:twoCellAnchor>
  <xdr:twoCellAnchor editAs="oneCell">
    <xdr:from>
      <xdr:col>1</xdr:col>
      <xdr:colOff>66387</xdr:colOff>
      <xdr:row>55</xdr:row>
      <xdr:rowOff>114300</xdr:rowOff>
    </xdr:from>
    <xdr:to>
      <xdr:col>6</xdr:col>
      <xdr:colOff>571500</xdr:colOff>
      <xdr:row>68</xdr:row>
      <xdr:rowOff>114299</xdr:rowOff>
    </xdr:to>
    <xdr:pic>
      <xdr:nvPicPr>
        <xdr:cNvPr id="11" name="Imagen 10">
          <a:extLst>
            <a:ext uri="{FF2B5EF4-FFF2-40B4-BE49-F238E27FC236}">
              <a16:creationId xmlns:a16="http://schemas.microsoft.com/office/drawing/2014/main" id="{82504FF9-7FE7-4687-8FAA-FAAFDBA1AED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33087" y="11856720"/>
          <a:ext cx="3697893" cy="2476499"/>
        </a:xfrm>
        <a:prstGeom prst="rect">
          <a:avLst/>
        </a:prstGeom>
      </xdr:spPr>
    </xdr:pic>
    <xdr:clientData/>
  </xdr:twoCellAnchor>
  <xdr:twoCellAnchor editAs="oneCell">
    <xdr:from>
      <xdr:col>1</xdr:col>
      <xdr:colOff>87915</xdr:colOff>
      <xdr:row>72</xdr:row>
      <xdr:rowOff>73819</xdr:rowOff>
    </xdr:from>
    <xdr:to>
      <xdr:col>6</xdr:col>
      <xdr:colOff>581025</xdr:colOff>
      <xdr:row>85</xdr:row>
      <xdr:rowOff>117319</xdr:rowOff>
    </xdr:to>
    <xdr:pic>
      <xdr:nvPicPr>
        <xdr:cNvPr id="12" name="Imagen 11">
          <a:extLst>
            <a:ext uri="{FF2B5EF4-FFF2-40B4-BE49-F238E27FC236}">
              <a16:creationId xmlns:a16="http://schemas.microsoft.com/office/drawing/2014/main" id="{58B0937E-1AC4-4284-86C8-E41F3A8E8CB9}"/>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4615" y="15420499"/>
          <a:ext cx="3685890" cy="2420940"/>
        </a:xfrm>
        <a:prstGeom prst="rect">
          <a:avLst/>
        </a:prstGeom>
      </xdr:spPr>
    </xdr:pic>
    <xdr:clientData/>
  </xdr:twoCellAnchor>
  <xdr:twoCellAnchor editAs="oneCell">
    <xdr:from>
      <xdr:col>1</xdr:col>
      <xdr:colOff>110844</xdr:colOff>
      <xdr:row>88</xdr:row>
      <xdr:rowOff>66675</xdr:rowOff>
    </xdr:from>
    <xdr:to>
      <xdr:col>6</xdr:col>
      <xdr:colOff>571499</xdr:colOff>
      <xdr:row>101</xdr:row>
      <xdr:rowOff>108041</xdr:rowOff>
    </xdr:to>
    <xdr:pic>
      <xdr:nvPicPr>
        <xdr:cNvPr id="13" name="Imagen 12">
          <a:extLst>
            <a:ext uri="{FF2B5EF4-FFF2-40B4-BE49-F238E27FC236}">
              <a16:creationId xmlns:a16="http://schemas.microsoft.com/office/drawing/2014/main" id="{6B8A1EDD-D0BE-4E26-AF2F-85A3A9F0ABFE}"/>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377544" y="18560415"/>
          <a:ext cx="3653435" cy="2418806"/>
        </a:xfrm>
        <a:prstGeom prst="rect">
          <a:avLst/>
        </a:prstGeom>
      </xdr:spPr>
    </xdr:pic>
    <xdr:clientData/>
  </xdr:twoCellAnchor>
  <xdr:twoCellAnchor editAs="oneCell">
    <xdr:from>
      <xdr:col>9</xdr:col>
      <xdr:colOff>114300</xdr:colOff>
      <xdr:row>88</xdr:row>
      <xdr:rowOff>83343</xdr:rowOff>
    </xdr:from>
    <xdr:to>
      <xdr:col>11</xdr:col>
      <xdr:colOff>581025</xdr:colOff>
      <xdr:row>101</xdr:row>
      <xdr:rowOff>66674</xdr:rowOff>
    </xdr:to>
    <xdr:pic>
      <xdr:nvPicPr>
        <xdr:cNvPr id="14" name="Imagen 13">
          <a:extLst>
            <a:ext uri="{FF2B5EF4-FFF2-40B4-BE49-F238E27FC236}">
              <a16:creationId xmlns:a16="http://schemas.microsoft.com/office/drawing/2014/main" id="{F7C9BCA1-A08E-42C2-B643-9AE0A2C0BCAF}"/>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492240" y="18577083"/>
          <a:ext cx="2371725" cy="2360771"/>
        </a:xfrm>
        <a:prstGeom prst="rect">
          <a:avLst/>
        </a:prstGeom>
      </xdr:spPr>
    </xdr:pic>
    <xdr:clientData/>
  </xdr:twoCellAnchor>
  <xdr:twoCellAnchor editAs="oneCell">
    <xdr:from>
      <xdr:col>7</xdr:col>
      <xdr:colOff>137431</xdr:colOff>
      <xdr:row>72</xdr:row>
      <xdr:rowOff>38098</xdr:rowOff>
    </xdr:from>
    <xdr:to>
      <xdr:col>11</xdr:col>
      <xdr:colOff>514350</xdr:colOff>
      <xdr:row>85</xdr:row>
      <xdr:rowOff>133349</xdr:rowOff>
    </xdr:to>
    <xdr:pic>
      <xdr:nvPicPr>
        <xdr:cNvPr id="15" name="Imagen 14">
          <a:extLst>
            <a:ext uri="{FF2B5EF4-FFF2-40B4-BE49-F238E27FC236}">
              <a16:creationId xmlns:a16="http://schemas.microsoft.com/office/drawing/2014/main" id="{6AF5A7EA-F206-423F-B0D4-5C45BD88DB5D}"/>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282711" y="15384778"/>
          <a:ext cx="4514579" cy="2472691"/>
        </a:xfrm>
        <a:prstGeom prst="rect">
          <a:avLst/>
        </a:prstGeom>
      </xdr:spPr>
    </xdr:pic>
    <xdr:clientData/>
  </xdr:twoCellAnchor>
  <xdr:twoCellAnchor editAs="oneCell">
    <xdr:from>
      <xdr:col>7</xdr:col>
      <xdr:colOff>133350</xdr:colOff>
      <xdr:row>88</xdr:row>
      <xdr:rowOff>95250</xdr:rowOff>
    </xdr:from>
    <xdr:to>
      <xdr:col>9</xdr:col>
      <xdr:colOff>34470</xdr:colOff>
      <xdr:row>101</xdr:row>
      <xdr:rowOff>69554</xdr:rowOff>
    </xdr:to>
    <xdr:pic>
      <xdr:nvPicPr>
        <xdr:cNvPr id="16" name="Imagen 15">
          <a:extLst>
            <a:ext uri="{FF2B5EF4-FFF2-40B4-BE49-F238E27FC236}">
              <a16:creationId xmlns:a16="http://schemas.microsoft.com/office/drawing/2014/main" id="{DCF87657-63B2-45C6-9F20-607BFFE628E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278630" y="18588990"/>
          <a:ext cx="2133780" cy="2351744"/>
        </a:xfrm>
        <a:prstGeom prst="rect">
          <a:avLst/>
        </a:prstGeom>
      </xdr:spPr>
    </xdr:pic>
    <xdr:clientData/>
  </xdr:twoCellAnchor>
  <xdr:twoCellAnchor>
    <xdr:from>
      <xdr:col>8</xdr:col>
      <xdr:colOff>1056632</xdr:colOff>
      <xdr:row>12</xdr:row>
      <xdr:rowOff>103617</xdr:rowOff>
    </xdr:from>
    <xdr:to>
      <xdr:col>8</xdr:col>
      <xdr:colOff>1309127</xdr:colOff>
      <xdr:row>13</xdr:row>
      <xdr:rowOff>184926</xdr:rowOff>
    </xdr:to>
    <xdr:sp macro="" textlink="">
      <xdr:nvSpPr>
        <xdr:cNvPr id="17" name="Flecha abajo 4">
          <a:extLst>
            <a:ext uri="{FF2B5EF4-FFF2-40B4-BE49-F238E27FC236}">
              <a16:creationId xmlns:a16="http://schemas.microsoft.com/office/drawing/2014/main" id="{1CA0C359-0FBC-455D-A88E-68AB92D840CD}"/>
            </a:ext>
          </a:extLst>
        </xdr:cNvPr>
        <xdr:cNvSpPr/>
      </xdr:nvSpPr>
      <xdr:spPr>
        <a:xfrm rot="3353353">
          <a:off x="5813285" y="2959344"/>
          <a:ext cx="264189" cy="252495"/>
        </a:xfrm>
        <a:prstGeom prst="down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E3142A3D-7E31-4E93-8089-A5F6D07D746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8897AB7-8D1D-4BF4-9105-FDF7F6E44B87}"/>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148167</xdr:colOff>
      <xdr:row>5</xdr:row>
      <xdr:rowOff>74083</xdr:rowOff>
    </xdr:from>
    <xdr:to>
      <xdr:col>6</xdr:col>
      <xdr:colOff>378883</xdr:colOff>
      <xdr:row>18</xdr:row>
      <xdr:rowOff>101600</xdr:rowOff>
    </xdr:to>
    <xdr:pic>
      <xdr:nvPicPr>
        <xdr:cNvPr id="4" name="26 Imagen">
          <a:extLst>
            <a:ext uri="{FF2B5EF4-FFF2-40B4-BE49-F238E27FC236}">
              <a16:creationId xmlns:a16="http://schemas.microsoft.com/office/drawing/2014/main" id="{B43BDD19-3417-42A8-A698-4A092F2FD81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50147" y="1499023"/>
          <a:ext cx="3431116" cy="2420197"/>
        </a:xfrm>
        <a:prstGeom prst="rect">
          <a:avLst/>
        </a:prstGeom>
      </xdr:spPr>
    </xdr:pic>
    <xdr:clientData/>
  </xdr:twoCellAnchor>
  <xdr:twoCellAnchor editAs="oneCell">
    <xdr:from>
      <xdr:col>8</xdr:col>
      <xdr:colOff>52916</xdr:colOff>
      <xdr:row>5</xdr:row>
      <xdr:rowOff>95250</xdr:rowOff>
    </xdr:from>
    <xdr:to>
      <xdr:col>10</xdr:col>
      <xdr:colOff>926253</xdr:colOff>
      <xdr:row>18</xdr:row>
      <xdr:rowOff>130387</xdr:rowOff>
    </xdr:to>
    <xdr:pic>
      <xdr:nvPicPr>
        <xdr:cNvPr id="5" name="27 Imagen">
          <a:extLst>
            <a:ext uri="{FF2B5EF4-FFF2-40B4-BE49-F238E27FC236}">
              <a16:creationId xmlns:a16="http://schemas.microsoft.com/office/drawing/2014/main" id="{408FC84B-7ECA-4511-8284-19CB3322BA42}"/>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929716" y="1520190"/>
          <a:ext cx="3426037" cy="2427817"/>
        </a:xfrm>
        <a:prstGeom prst="rect">
          <a:avLst/>
        </a:prstGeom>
      </xdr:spPr>
    </xdr:pic>
    <xdr:clientData/>
  </xdr:twoCellAnchor>
  <xdr:twoCellAnchor editAs="oneCell">
    <xdr:from>
      <xdr:col>2</xdr:col>
      <xdr:colOff>116417</xdr:colOff>
      <xdr:row>21</xdr:row>
      <xdr:rowOff>74082</xdr:rowOff>
    </xdr:from>
    <xdr:to>
      <xdr:col>6</xdr:col>
      <xdr:colOff>347133</xdr:colOff>
      <xdr:row>34</xdr:row>
      <xdr:rowOff>101599</xdr:rowOff>
    </xdr:to>
    <xdr:pic>
      <xdr:nvPicPr>
        <xdr:cNvPr id="6" name="28 Imagen">
          <a:extLst>
            <a:ext uri="{FF2B5EF4-FFF2-40B4-BE49-F238E27FC236}">
              <a16:creationId xmlns:a16="http://schemas.microsoft.com/office/drawing/2014/main" id="{825447F6-7783-49BB-9882-3E05767DA14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18397" y="4691802"/>
          <a:ext cx="3431116" cy="2420197"/>
        </a:xfrm>
        <a:prstGeom prst="rect">
          <a:avLst/>
        </a:prstGeom>
      </xdr:spPr>
    </xdr:pic>
    <xdr:clientData/>
  </xdr:twoCellAnchor>
  <xdr:twoCellAnchor editAs="oneCell">
    <xdr:from>
      <xdr:col>8</xdr:col>
      <xdr:colOff>0</xdr:colOff>
      <xdr:row>21</xdr:row>
      <xdr:rowOff>52917</xdr:rowOff>
    </xdr:from>
    <xdr:to>
      <xdr:col>10</xdr:col>
      <xdr:colOff>865717</xdr:colOff>
      <xdr:row>34</xdr:row>
      <xdr:rowOff>80434</xdr:rowOff>
    </xdr:to>
    <xdr:pic>
      <xdr:nvPicPr>
        <xdr:cNvPr id="7" name="29 Imagen">
          <a:extLst>
            <a:ext uri="{FF2B5EF4-FFF2-40B4-BE49-F238E27FC236}">
              <a16:creationId xmlns:a16="http://schemas.microsoft.com/office/drawing/2014/main" id="{C2391026-C59A-438B-AC7D-E2B9AE326D57}"/>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76800" y="4670637"/>
          <a:ext cx="3418417" cy="2420197"/>
        </a:xfrm>
        <a:prstGeom prst="rect">
          <a:avLst/>
        </a:prstGeom>
      </xdr:spPr>
    </xdr:pic>
    <xdr:clientData/>
  </xdr:twoCellAnchor>
  <xdr:twoCellAnchor editAs="oneCell">
    <xdr:from>
      <xdr:col>2</xdr:col>
      <xdr:colOff>84667</xdr:colOff>
      <xdr:row>37</xdr:row>
      <xdr:rowOff>52917</xdr:rowOff>
    </xdr:from>
    <xdr:to>
      <xdr:col>6</xdr:col>
      <xdr:colOff>284903</xdr:colOff>
      <xdr:row>50</xdr:row>
      <xdr:rowOff>57573</xdr:rowOff>
    </xdr:to>
    <xdr:pic>
      <xdr:nvPicPr>
        <xdr:cNvPr id="8" name="30 Imagen">
          <a:extLst>
            <a:ext uri="{FF2B5EF4-FFF2-40B4-BE49-F238E27FC236}">
              <a16:creationId xmlns:a16="http://schemas.microsoft.com/office/drawing/2014/main" id="{83069E75-B2E5-41E6-B033-60BFC2E4C15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86647" y="7863417"/>
          <a:ext cx="3400636" cy="2397336"/>
        </a:xfrm>
        <a:prstGeom prst="rect">
          <a:avLst/>
        </a:prstGeom>
      </xdr:spPr>
    </xdr:pic>
    <xdr:clientData/>
  </xdr:twoCellAnchor>
  <xdr:twoCellAnchor editAs="oneCell">
    <xdr:from>
      <xdr:col>7</xdr:col>
      <xdr:colOff>349250</xdr:colOff>
      <xdr:row>37</xdr:row>
      <xdr:rowOff>52917</xdr:rowOff>
    </xdr:from>
    <xdr:to>
      <xdr:col>10</xdr:col>
      <xdr:colOff>833967</xdr:colOff>
      <xdr:row>50</xdr:row>
      <xdr:rowOff>80433</xdr:rowOff>
    </xdr:to>
    <xdr:pic>
      <xdr:nvPicPr>
        <xdr:cNvPr id="9" name="31 Imagen">
          <a:extLst>
            <a:ext uri="{FF2B5EF4-FFF2-40B4-BE49-F238E27FC236}">
              <a16:creationId xmlns:a16="http://schemas.microsoft.com/office/drawing/2014/main" id="{9CE73B4A-32FC-491D-A191-F45A31BB5541}"/>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837430" y="7863417"/>
          <a:ext cx="3426037" cy="2420196"/>
        </a:xfrm>
        <a:prstGeom prst="rect">
          <a:avLst/>
        </a:prstGeom>
      </xdr:spPr>
    </xdr:pic>
    <xdr:clientData/>
  </xdr:twoCellAnchor>
  <xdr:twoCellAnchor editAs="oneCell">
    <xdr:from>
      <xdr:col>2</xdr:col>
      <xdr:colOff>105834</xdr:colOff>
      <xdr:row>53</xdr:row>
      <xdr:rowOff>63500</xdr:rowOff>
    </xdr:from>
    <xdr:to>
      <xdr:col>6</xdr:col>
      <xdr:colOff>336550</xdr:colOff>
      <xdr:row>66</xdr:row>
      <xdr:rowOff>91017</xdr:rowOff>
    </xdr:to>
    <xdr:pic>
      <xdr:nvPicPr>
        <xdr:cNvPr id="10" name="32 Imagen">
          <a:extLst>
            <a:ext uri="{FF2B5EF4-FFF2-40B4-BE49-F238E27FC236}">
              <a16:creationId xmlns:a16="http://schemas.microsoft.com/office/drawing/2014/main" id="{28C6CE2E-FA83-4FFA-AE6E-96E756BF763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07814" y="11066780"/>
          <a:ext cx="3431116" cy="2420197"/>
        </a:xfrm>
        <a:prstGeom prst="rect">
          <a:avLst/>
        </a:prstGeom>
      </xdr:spPr>
    </xdr:pic>
    <xdr:clientData/>
  </xdr:twoCellAnchor>
  <xdr:twoCellAnchor editAs="oneCell">
    <xdr:from>
      <xdr:col>7</xdr:col>
      <xdr:colOff>296334</xdr:colOff>
      <xdr:row>53</xdr:row>
      <xdr:rowOff>42334</xdr:rowOff>
    </xdr:from>
    <xdr:to>
      <xdr:col>10</xdr:col>
      <xdr:colOff>781051</xdr:colOff>
      <xdr:row>66</xdr:row>
      <xdr:rowOff>69851</xdr:rowOff>
    </xdr:to>
    <xdr:pic>
      <xdr:nvPicPr>
        <xdr:cNvPr id="11" name="33 Imagen">
          <a:extLst>
            <a:ext uri="{FF2B5EF4-FFF2-40B4-BE49-F238E27FC236}">
              <a16:creationId xmlns:a16="http://schemas.microsoft.com/office/drawing/2014/main" id="{CD2377C0-88AD-4B19-A5A9-28D3E1AA615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784514" y="11045614"/>
          <a:ext cx="3426037" cy="2420197"/>
        </a:xfrm>
        <a:prstGeom prst="rect">
          <a:avLst/>
        </a:prstGeom>
      </xdr:spPr>
    </xdr:pic>
    <xdr:clientData/>
  </xdr:twoCellAnchor>
  <xdr:twoCellAnchor editAs="oneCell">
    <xdr:from>
      <xdr:col>2</xdr:col>
      <xdr:colOff>137584</xdr:colOff>
      <xdr:row>69</xdr:row>
      <xdr:rowOff>63500</xdr:rowOff>
    </xdr:from>
    <xdr:to>
      <xdr:col>6</xdr:col>
      <xdr:colOff>375920</xdr:colOff>
      <xdr:row>82</xdr:row>
      <xdr:rowOff>98636</xdr:rowOff>
    </xdr:to>
    <xdr:pic>
      <xdr:nvPicPr>
        <xdr:cNvPr id="12" name="36 Imagen">
          <a:extLst>
            <a:ext uri="{FF2B5EF4-FFF2-40B4-BE49-F238E27FC236}">
              <a16:creationId xmlns:a16="http://schemas.microsoft.com/office/drawing/2014/main" id="{224AE4AA-F2BA-46ED-B251-AADED17395B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39564" y="14213840"/>
          <a:ext cx="3438736" cy="2427816"/>
        </a:xfrm>
        <a:prstGeom prst="rect">
          <a:avLst/>
        </a:prstGeom>
      </xdr:spPr>
    </xdr:pic>
    <xdr:clientData/>
  </xdr:twoCellAnchor>
  <xdr:twoCellAnchor editAs="oneCell">
    <xdr:from>
      <xdr:col>7</xdr:col>
      <xdr:colOff>338666</xdr:colOff>
      <xdr:row>69</xdr:row>
      <xdr:rowOff>63500</xdr:rowOff>
    </xdr:from>
    <xdr:to>
      <xdr:col>10</xdr:col>
      <xdr:colOff>831003</xdr:colOff>
      <xdr:row>82</xdr:row>
      <xdr:rowOff>98636</xdr:rowOff>
    </xdr:to>
    <xdr:pic>
      <xdr:nvPicPr>
        <xdr:cNvPr id="13" name="39 Imagen">
          <a:extLst>
            <a:ext uri="{FF2B5EF4-FFF2-40B4-BE49-F238E27FC236}">
              <a16:creationId xmlns:a16="http://schemas.microsoft.com/office/drawing/2014/main" id="{F781F51E-088D-4934-9877-822C4DC1CAF2}"/>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826846" y="14213840"/>
          <a:ext cx="3433657" cy="2427816"/>
        </a:xfrm>
        <a:prstGeom prst="rect">
          <a:avLst/>
        </a:prstGeom>
      </xdr:spPr>
    </xdr:pic>
    <xdr:clientData/>
  </xdr:twoCellAnchor>
  <xdr:twoCellAnchor editAs="oneCell">
    <xdr:from>
      <xdr:col>2</xdr:col>
      <xdr:colOff>127000</xdr:colOff>
      <xdr:row>85</xdr:row>
      <xdr:rowOff>63500</xdr:rowOff>
    </xdr:from>
    <xdr:to>
      <xdr:col>6</xdr:col>
      <xdr:colOff>365336</xdr:colOff>
      <xdr:row>98</xdr:row>
      <xdr:rowOff>98637</xdr:rowOff>
    </xdr:to>
    <xdr:pic>
      <xdr:nvPicPr>
        <xdr:cNvPr id="14" name="42 Imagen">
          <a:extLst>
            <a:ext uri="{FF2B5EF4-FFF2-40B4-BE49-F238E27FC236}">
              <a16:creationId xmlns:a16="http://schemas.microsoft.com/office/drawing/2014/main" id="{525F5751-41C7-46E6-BEB1-81720244240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28980" y="17360900"/>
          <a:ext cx="3438736" cy="2427817"/>
        </a:xfrm>
        <a:prstGeom prst="rect">
          <a:avLst/>
        </a:prstGeom>
      </xdr:spPr>
    </xdr:pic>
    <xdr:clientData/>
  </xdr:twoCellAnchor>
  <xdr:twoCellAnchor editAs="oneCell">
    <xdr:from>
      <xdr:col>8</xdr:col>
      <xdr:colOff>52917</xdr:colOff>
      <xdr:row>85</xdr:row>
      <xdr:rowOff>74084</xdr:rowOff>
    </xdr:from>
    <xdr:to>
      <xdr:col>10</xdr:col>
      <xdr:colOff>926254</xdr:colOff>
      <xdr:row>98</xdr:row>
      <xdr:rowOff>109221</xdr:rowOff>
    </xdr:to>
    <xdr:pic>
      <xdr:nvPicPr>
        <xdr:cNvPr id="15" name="44 Imagen">
          <a:extLst>
            <a:ext uri="{FF2B5EF4-FFF2-40B4-BE49-F238E27FC236}">
              <a16:creationId xmlns:a16="http://schemas.microsoft.com/office/drawing/2014/main" id="{E4A0522C-4EE9-4E6F-B7D8-AD4B139DD1A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929717" y="17371484"/>
          <a:ext cx="3426037" cy="2427817"/>
        </a:xfrm>
        <a:prstGeom prst="rect">
          <a:avLst/>
        </a:prstGeom>
      </xdr:spPr>
    </xdr:pic>
    <xdr:clientData/>
  </xdr:twoCellAnchor>
  <xdr:twoCellAnchor editAs="oneCell">
    <xdr:from>
      <xdr:col>2</xdr:col>
      <xdr:colOff>190500</xdr:colOff>
      <xdr:row>101</xdr:row>
      <xdr:rowOff>74083</xdr:rowOff>
    </xdr:from>
    <xdr:to>
      <xdr:col>6</xdr:col>
      <xdr:colOff>428836</xdr:colOff>
      <xdr:row>114</xdr:row>
      <xdr:rowOff>101600</xdr:rowOff>
    </xdr:to>
    <xdr:pic>
      <xdr:nvPicPr>
        <xdr:cNvPr id="16" name="48 Imagen">
          <a:extLst>
            <a:ext uri="{FF2B5EF4-FFF2-40B4-BE49-F238E27FC236}">
              <a16:creationId xmlns:a16="http://schemas.microsoft.com/office/drawing/2014/main" id="{2F78E98C-054D-42E0-A1D0-B082738D642D}"/>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92480" y="20518543"/>
          <a:ext cx="3438736" cy="2420197"/>
        </a:xfrm>
        <a:prstGeom prst="rect">
          <a:avLst/>
        </a:prstGeom>
      </xdr:spPr>
    </xdr:pic>
    <xdr:clientData/>
  </xdr:twoCellAnchor>
  <xdr:twoCellAnchor editAs="oneCell">
    <xdr:from>
      <xdr:col>8</xdr:col>
      <xdr:colOff>10583</xdr:colOff>
      <xdr:row>101</xdr:row>
      <xdr:rowOff>84667</xdr:rowOff>
    </xdr:from>
    <xdr:to>
      <xdr:col>10</xdr:col>
      <xdr:colOff>883920</xdr:colOff>
      <xdr:row>114</xdr:row>
      <xdr:rowOff>119804</xdr:rowOff>
    </xdr:to>
    <xdr:pic>
      <xdr:nvPicPr>
        <xdr:cNvPr id="17" name="50 Imagen">
          <a:extLst>
            <a:ext uri="{FF2B5EF4-FFF2-40B4-BE49-F238E27FC236}">
              <a16:creationId xmlns:a16="http://schemas.microsoft.com/office/drawing/2014/main" id="{8FE590B7-D236-44BE-B390-B0AB775746D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887383" y="20529127"/>
          <a:ext cx="3426037" cy="2427817"/>
        </a:xfrm>
        <a:prstGeom prst="rect">
          <a:avLst/>
        </a:prstGeom>
      </xdr:spPr>
    </xdr:pic>
    <xdr:clientData/>
  </xdr:twoCellAnchor>
  <xdr:twoCellAnchor editAs="oneCell">
    <xdr:from>
      <xdr:col>2</xdr:col>
      <xdr:colOff>0</xdr:colOff>
      <xdr:row>117</xdr:row>
      <xdr:rowOff>74083</xdr:rowOff>
    </xdr:from>
    <xdr:to>
      <xdr:col>6</xdr:col>
      <xdr:colOff>230716</xdr:colOff>
      <xdr:row>130</xdr:row>
      <xdr:rowOff>101599</xdr:rowOff>
    </xdr:to>
    <xdr:pic>
      <xdr:nvPicPr>
        <xdr:cNvPr id="18" name="51 Imagen">
          <a:extLst>
            <a:ext uri="{FF2B5EF4-FFF2-40B4-BE49-F238E27FC236}">
              <a16:creationId xmlns:a16="http://schemas.microsoft.com/office/drawing/2014/main" id="{85B7070A-529B-4386-A55E-E99B15099C25}"/>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01980" y="23665603"/>
          <a:ext cx="3431116" cy="2420196"/>
        </a:xfrm>
        <a:prstGeom prst="rect">
          <a:avLst/>
        </a:prstGeom>
      </xdr:spPr>
    </xdr:pic>
    <xdr:clientData/>
  </xdr:twoCellAnchor>
  <xdr:twoCellAnchor editAs="oneCell">
    <xdr:from>
      <xdr:col>8</xdr:col>
      <xdr:colOff>0</xdr:colOff>
      <xdr:row>117</xdr:row>
      <xdr:rowOff>84667</xdr:rowOff>
    </xdr:from>
    <xdr:to>
      <xdr:col>10</xdr:col>
      <xdr:colOff>865717</xdr:colOff>
      <xdr:row>130</xdr:row>
      <xdr:rowOff>112183</xdr:rowOff>
    </xdr:to>
    <xdr:pic>
      <xdr:nvPicPr>
        <xdr:cNvPr id="19" name="55 Imagen">
          <a:extLst>
            <a:ext uri="{FF2B5EF4-FFF2-40B4-BE49-F238E27FC236}">
              <a16:creationId xmlns:a16="http://schemas.microsoft.com/office/drawing/2014/main" id="{70A7824B-56B4-442B-B912-C3012407E67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876800" y="23676187"/>
          <a:ext cx="3418417" cy="2420196"/>
        </a:xfrm>
        <a:prstGeom prst="rect">
          <a:avLst/>
        </a:prstGeom>
      </xdr:spPr>
    </xdr:pic>
    <xdr:clientData/>
  </xdr:twoCellAnchor>
  <xdr:twoCellAnchor editAs="oneCell">
    <xdr:from>
      <xdr:col>2</xdr:col>
      <xdr:colOff>63500</xdr:colOff>
      <xdr:row>133</xdr:row>
      <xdr:rowOff>42334</xdr:rowOff>
    </xdr:from>
    <xdr:to>
      <xdr:col>6</xdr:col>
      <xdr:colOff>301416</xdr:colOff>
      <xdr:row>146</xdr:row>
      <xdr:rowOff>75251</xdr:rowOff>
    </xdr:to>
    <xdr:pic>
      <xdr:nvPicPr>
        <xdr:cNvPr id="20" name="57 Imagen">
          <a:extLst>
            <a:ext uri="{FF2B5EF4-FFF2-40B4-BE49-F238E27FC236}">
              <a16:creationId xmlns:a16="http://schemas.microsoft.com/office/drawing/2014/main" id="{18B69A0A-B0D7-455A-B85D-934085E17743}"/>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665480" y="26826634"/>
          <a:ext cx="3438316" cy="2425597"/>
        </a:xfrm>
        <a:prstGeom prst="rect">
          <a:avLst/>
        </a:prstGeom>
      </xdr:spPr>
    </xdr:pic>
    <xdr:clientData/>
  </xdr:twoCellAnchor>
  <xdr:twoCellAnchor editAs="oneCell">
    <xdr:from>
      <xdr:col>2</xdr:col>
      <xdr:colOff>116417</xdr:colOff>
      <xdr:row>149</xdr:row>
      <xdr:rowOff>105834</xdr:rowOff>
    </xdr:from>
    <xdr:to>
      <xdr:col>6</xdr:col>
      <xdr:colOff>354753</xdr:colOff>
      <xdr:row>162</xdr:row>
      <xdr:rowOff>140971</xdr:rowOff>
    </xdr:to>
    <xdr:pic>
      <xdr:nvPicPr>
        <xdr:cNvPr id="21" name="63 Imagen">
          <a:extLst>
            <a:ext uri="{FF2B5EF4-FFF2-40B4-BE49-F238E27FC236}">
              <a16:creationId xmlns:a16="http://schemas.microsoft.com/office/drawing/2014/main" id="{4EF1A82E-AB15-4EB5-AA98-75D7E01CC436}"/>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718397" y="30082914"/>
          <a:ext cx="3438736" cy="2427817"/>
        </a:xfrm>
        <a:prstGeom prst="rect">
          <a:avLst/>
        </a:prstGeom>
      </xdr:spPr>
    </xdr:pic>
    <xdr:clientData/>
  </xdr:twoCellAnchor>
  <xdr:twoCellAnchor editAs="oneCell">
    <xdr:from>
      <xdr:col>7</xdr:col>
      <xdr:colOff>317500</xdr:colOff>
      <xdr:row>133</xdr:row>
      <xdr:rowOff>31750</xdr:rowOff>
    </xdr:from>
    <xdr:to>
      <xdr:col>10</xdr:col>
      <xdr:colOff>809837</xdr:colOff>
      <xdr:row>146</xdr:row>
      <xdr:rowOff>59267</xdr:rowOff>
    </xdr:to>
    <xdr:pic>
      <xdr:nvPicPr>
        <xdr:cNvPr id="22" name="68 Imagen">
          <a:extLst>
            <a:ext uri="{FF2B5EF4-FFF2-40B4-BE49-F238E27FC236}">
              <a16:creationId xmlns:a16="http://schemas.microsoft.com/office/drawing/2014/main" id="{98EB6BDB-71F9-41B0-8CBF-52CD22882A9C}"/>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805680" y="26816050"/>
          <a:ext cx="3433657" cy="2420197"/>
        </a:xfrm>
        <a:prstGeom prst="rect">
          <a:avLst/>
        </a:prstGeom>
      </xdr:spPr>
    </xdr:pic>
    <xdr:clientData/>
  </xdr:twoCellAnchor>
  <xdr:twoCellAnchor editAs="oneCell">
    <xdr:from>
      <xdr:col>8</xdr:col>
      <xdr:colOff>31750</xdr:colOff>
      <xdr:row>149</xdr:row>
      <xdr:rowOff>74083</xdr:rowOff>
    </xdr:from>
    <xdr:to>
      <xdr:col>10</xdr:col>
      <xdr:colOff>904667</xdr:colOff>
      <xdr:row>162</xdr:row>
      <xdr:rowOff>107000</xdr:rowOff>
    </xdr:to>
    <xdr:pic>
      <xdr:nvPicPr>
        <xdr:cNvPr id="23" name="69 Imagen">
          <a:extLst>
            <a:ext uri="{FF2B5EF4-FFF2-40B4-BE49-F238E27FC236}">
              <a16:creationId xmlns:a16="http://schemas.microsoft.com/office/drawing/2014/main" id="{F5212C38-1F96-485F-B6ED-0E7C35AE6C4F}"/>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908550" y="30051163"/>
          <a:ext cx="3425617" cy="2425597"/>
        </a:xfrm>
        <a:prstGeom prst="rect">
          <a:avLst/>
        </a:prstGeom>
      </xdr:spPr>
    </xdr:pic>
    <xdr:clientData/>
  </xdr:twoCellAnchor>
  <xdr:twoCellAnchor editAs="oneCell">
    <xdr:from>
      <xdr:col>2</xdr:col>
      <xdr:colOff>105834</xdr:colOff>
      <xdr:row>165</xdr:row>
      <xdr:rowOff>63500</xdr:rowOff>
    </xdr:from>
    <xdr:to>
      <xdr:col>6</xdr:col>
      <xdr:colOff>344170</xdr:colOff>
      <xdr:row>178</xdr:row>
      <xdr:rowOff>91017</xdr:rowOff>
    </xdr:to>
    <xdr:pic>
      <xdr:nvPicPr>
        <xdr:cNvPr id="24" name="71 Imagen">
          <a:extLst>
            <a:ext uri="{FF2B5EF4-FFF2-40B4-BE49-F238E27FC236}">
              <a16:creationId xmlns:a16="http://schemas.microsoft.com/office/drawing/2014/main" id="{602C8099-4EDB-41A7-ACD2-A7DAE411EED1}"/>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707814" y="33195260"/>
          <a:ext cx="3438736" cy="2420197"/>
        </a:xfrm>
        <a:prstGeom prst="rect">
          <a:avLst/>
        </a:prstGeom>
      </xdr:spPr>
    </xdr:pic>
    <xdr:clientData/>
  </xdr:twoCellAnchor>
  <xdr:twoCellAnchor editAs="oneCell">
    <xdr:from>
      <xdr:col>7</xdr:col>
      <xdr:colOff>359833</xdr:colOff>
      <xdr:row>165</xdr:row>
      <xdr:rowOff>74083</xdr:rowOff>
    </xdr:from>
    <xdr:to>
      <xdr:col>10</xdr:col>
      <xdr:colOff>852170</xdr:colOff>
      <xdr:row>178</xdr:row>
      <xdr:rowOff>101600</xdr:rowOff>
    </xdr:to>
    <xdr:pic>
      <xdr:nvPicPr>
        <xdr:cNvPr id="25" name="75 Imagen">
          <a:extLst>
            <a:ext uri="{FF2B5EF4-FFF2-40B4-BE49-F238E27FC236}">
              <a16:creationId xmlns:a16="http://schemas.microsoft.com/office/drawing/2014/main" id="{ADC95D03-63FC-4B8D-B79E-4F8B25C3EFC2}"/>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848013" y="33205843"/>
          <a:ext cx="3433657" cy="24201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91CAA624-0D62-4004-BC24-494109E6974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C032189-CC77-4FCE-BD96-E8EADCE8D80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2FD53B31-0FE8-427D-B287-BF2F370E2DA6}"/>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60AA0E4A-583C-48C9-8980-9D82936779BA}"/>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A3416485-CDE5-43D3-8652-79946A568206}"/>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349249</xdr:colOff>
      <xdr:row>470</xdr:row>
      <xdr:rowOff>63499</xdr:rowOff>
    </xdr:from>
    <xdr:ext cx="3360420" cy="2522221"/>
    <xdr:pic>
      <xdr:nvPicPr>
        <xdr:cNvPr id="7" name="Imagen 6">
          <a:extLst>
            <a:ext uri="{FF2B5EF4-FFF2-40B4-BE49-F238E27FC236}">
              <a16:creationId xmlns:a16="http://schemas.microsoft.com/office/drawing/2014/main" id="{9E74493B-2DC8-4F1D-B507-8527FCA400C4}"/>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9249" y="52702459"/>
          <a:ext cx="3360420" cy="2522221"/>
        </a:xfrm>
        <a:prstGeom prst="rect">
          <a:avLst/>
        </a:prstGeom>
      </xdr:spPr>
    </xdr:pic>
    <xdr:clientData/>
  </xdr:oneCellAnchor>
  <xdr:oneCellAnchor>
    <xdr:from>
      <xdr:col>6</xdr:col>
      <xdr:colOff>296333</xdr:colOff>
      <xdr:row>470</xdr:row>
      <xdr:rowOff>74084</xdr:rowOff>
    </xdr:from>
    <xdr:ext cx="3360420" cy="2522220"/>
    <xdr:pic>
      <xdr:nvPicPr>
        <xdr:cNvPr id="8" name="Imagen 7">
          <a:extLst>
            <a:ext uri="{FF2B5EF4-FFF2-40B4-BE49-F238E27FC236}">
              <a16:creationId xmlns:a16="http://schemas.microsoft.com/office/drawing/2014/main" id="{B70BDF5B-72F8-48BD-BBE4-F6BD863EF511}"/>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898813" y="52713044"/>
          <a:ext cx="3360420" cy="2522220"/>
        </a:xfrm>
        <a:prstGeom prst="rect">
          <a:avLst/>
        </a:prstGeom>
      </xdr:spPr>
    </xdr:pic>
    <xdr:clientData/>
  </xdr:oneCellAnchor>
  <xdr:oneCellAnchor>
    <xdr:from>
      <xdr:col>0</xdr:col>
      <xdr:colOff>152400</xdr:colOff>
      <xdr:row>421</xdr:row>
      <xdr:rowOff>0</xdr:rowOff>
    </xdr:from>
    <xdr:ext cx="2217420" cy="0"/>
    <xdr:pic>
      <xdr:nvPicPr>
        <xdr:cNvPr id="9" name="Imagen 8">
          <a:extLst>
            <a:ext uri="{FF2B5EF4-FFF2-40B4-BE49-F238E27FC236}">
              <a16:creationId xmlns:a16="http://schemas.microsoft.com/office/drawing/2014/main" id="{D4ECB4B7-A302-46B2-AF0C-30263CB2092C}"/>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10" name="Imagen 9">
          <a:extLst>
            <a:ext uri="{FF2B5EF4-FFF2-40B4-BE49-F238E27FC236}">
              <a16:creationId xmlns:a16="http://schemas.microsoft.com/office/drawing/2014/main" id="{6F6FAECF-48F5-427D-854D-1A6088193EA3}"/>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11" name="Imagen 10">
          <a:extLst>
            <a:ext uri="{FF2B5EF4-FFF2-40B4-BE49-F238E27FC236}">
              <a16:creationId xmlns:a16="http://schemas.microsoft.com/office/drawing/2014/main" id="{03C7B321-83AB-4128-A2DD-187FBF5DCD9F}"/>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twoCellAnchor editAs="oneCell">
    <xdr:from>
      <xdr:col>6</xdr:col>
      <xdr:colOff>349251</xdr:colOff>
      <xdr:row>374</xdr:row>
      <xdr:rowOff>74083</xdr:rowOff>
    </xdr:from>
    <xdr:to>
      <xdr:col>10</xdr:col>
      <xdr:colOff>82551</xdr:colOff>
      <xdr:row>387</xdr:row>
      <xdr:rowOff>112183</xdr:rowOff>
    </xdr:to>
    <xdr:pic>
      <xdr:nvPicPr>
        <xdr:cNvPr id="12" name="Imagen 11">
          <a:extLst>
            <a:ext uri="{FF2B5EF4-FFF2-40B4-BE49-F238E27FC236}">
              <a16:creationId xmlns:a16="http://schemas.microsoft.com/office/drawing/2014/main" id="{8E7D8E13-3F4E-47F1-88FF-EF618E625AD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951731" y="40726783"/>
          <a:ext cx="3482340" cy="2415540"/>
        </a:xfrm>
        <a:prstGeom prst="rect">
          <a:avLst/>
        </a:prstGeom>
      </xdr:spPr>
    </xdr:pic>
    <xdr:clientData/>
  </xdr:twoCellAnchor>
  <xdr:twoCellAnchor editAs="oneCell">
    <xdr:from>
      <xdr:col>0</xdr:col>
      <xdr:colOff>275165</xdr:colOff>
      <xdr:row>374</xdr:row>
      <xdr:rowOff>84667</xdr:rowOff>
    </xdr:from>
    <xdr:to>
      <xdr:col>4</xdr:col>
      <xdr:colOff>579965</xdr:colOff>
      <xdr:row>387</xdr:row>
      <xdr:rowOff>122767</xdr:rowOff>
    </xdr:to>
    <xdr:pic>
      <xdr:nvPicPr>
        <xdr:cNvPr id="13" name="Imagen 12">
          <a:extLst>
            <a:ext uri="{FF2B5EF4-FFF2-40B4-BE49-F238E27FC236}">
              <a16:creationId xmlns:a16="http://schemas.microsoft.com/office/drawing/2014/main" id="{B2F5241A-6BA0-4552-8A7B-F3C60857B70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75165" y="40737367"/>
          <a:ext cx="3474720" cy="2415540"/>
        </a:xfrm>
        <a:prstGeom prst="rect">
          <a:avLst/>
        </a:prstGeom>
      </xdr:spPr>
    </xdr:pic>
    <xdr:clientData/>
  </xdr:twoCellAnchor>
  <xdr:twoCellAnchor editAs="oneCell">
    <xdr:from>
      <xdr:col>0</xdr:col>
      <xdr:colOff>296333</xdr:colOff>
      <xdr:row>518</xdr:row>
      <xdr:rowOff>95250</xdr:rowOff>
    </xdr:from>
    <xdr:to>
      <xdr:col>4</xdr:col>
      <xdr:colOff>597574</xdr:colOff>
      <xdr:row>531</xdr:row>
      <xdr:rowOff>143398</xdr:rowOff>
    </xdr:to>
    <xdr:pic>
      <xdr:nvPicPr>
        <xdr:cNvPr id="14" name="Imagen 13">
          <a:extLst>
            <a:ext uri="{FF2B5EF4-FFF2-40B4-BE49-F238E27FC236}">
              <a16:creationId xmlns:a16="http://schemas.microsoft.com/office/drawing/2014/main" id="{B92E029D-0025-4694-83D9-C40178914FD1}"/>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6333" y="61824870"/>
          <a:ext cx="3471161" cy="2425588"/>
        </a:xfrm>
        <a:prstGeom prst="rect">
          <a:avLst/>
        </a:prstGeom>
      </xdr:spPr>
    </xdr:pic>
    <xdr:clientData/>
  </xdr:twoCellAnchor>
  <xdr:twoCellAnchor editAs="oneCell">
    <xdr:from>
      <xdr:col>6</xdr:col>
      <xdr:colOff>444500</xdr:colOff>
      <xdr:row>518</xdr:row>
      <xdr:rowOff>95250</xdr:rowOff>
    </xdr:from>
    <xdr:to>
      <xdr:col>10</xdr:col>
      <xdr:colOff>140872</xdr:colOff>
      <xdr:row>531</xdr:row>
      <xdr:rowOff>105298</xdr:rowOff>
    </xdr:to>
    <xdr:pic>
      <xdr:nvPicPr>
        <xdr:cNvPr id="15" name="Imagen 14">
          <a:extLst>
            <a:ext uri="{FF2B5EF4-FFF2-40B4-BE49-F238E27FC236}">
              <a16:creationId xmlns:a16="http://schemas.microsoft.com/office/drawing/2014/main" id="{EE52239D-BD3B-43E7-8B91-8C85BAA8B8A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046980" y="61824870"/>
          <a:ext cx="3445412" cy="2387488"/>
        </a:xfrm>
        <a:prstGeom prst="rect">
          <a:avLst/>
        </a:prstGeom>
      </xdr:spPr>
    </xdr:pic>
    <xdr:clientData/>
  </xdr:twoCellAnchor>
  <xdr:twoCellAnchor editAs="oneCell">
    <xdr:from>
      <xdr:col>0</xdr:col>
      <xdr:colOff>590550</xdr:colOff>
      <xdr:row>534</xdr:row>
      <xdr:rowOff>76200</xdr:rowOff>
    </xdr:from>
    <xdr:to>
      <xdr:col>4</xdr:col>
      <xdr:colOff>864870</xdr:colOff>
      <xdr:row>547</xdr:row>
      <xdr:rowOff>91440</xdr:rowOff>
    </xdr:to>
    <xdr:pic>
      <xdr:nvPicPr>
        <xdr:cNvPr id="16" name="Imagen 15">
          <a:extLst>
            <a:ext uri="{FF2B5EF4-FFF2-40B4-BE49-F238E27FC236}">
              <a16:creationId xmlns:a16="http://schemas.microsoft.com/office/drawing/2014/main" id="{F37FEE24-BCEC-420B-A5FA-77D7E6EB3B0F}"/>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590550" y="64747140"/>
          <a:ext cx="3444240" cy="2392680"/>
        </a:xfrm>
        <a:prstGeom prst="rect">
          <a:avLst/>
        </a:prstGeom>
      </xdr:spPr>
    </xdr:pic>
    <xdr:clientData/>
  </xdr:twoCellAnchor>
  <xdr:twoCellAnchor editAs="oneCell">
    <xdr:from>
      <xdr:col>0</xdr:col>
      <xdr:colOff>371475</xdr:colOff>
      <xdr:row>486</xdr:row>
      <xdr:rowOff>66675</xdr:rowOff>
    </xdr:from>
    <xdr:to>
      <xdr:col>4</xdr:col>
      <xdr:colOff>683895</xdr:colOff>
      <xdr:row>499</xdr:row>
      <xdr:rowOff>112395</xdr:rowOff>
    </xdr:to>
    <xdr:pic>
      <xdr:nvPicPr>
        <xdr:cNvPr id="17" name="Imagen 16">
          <a:extLst>
            <a:ext uri="{FF2B5EF4-FFF2-40B4-BE49-F238E27FC236}">
              <a16:creationId xmlns:a16="http://schemas.microsoft.com/office/drawing/2014/main" id="{E6389D42-3CD4-4551-872E-8E869B17C7B7}"/>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71475" y="55646955"/>
          <a:ext cx="3482340" cy="2423160"/>
        </a:xfrm>
        <a:prstGeom prst="rect">
          <a:avLst/>
        </a:prstGeom>
      </xdr:spPr>
    </xdr:pic>
    <xdr:clientData/>
  </xdr:twoCellAnchor>
  <xdr:twoCellAnchor editAs="oneCell">
    <xdr:from>
      <xdr:col>6</xdr:col>
      <xdr:colOff>333375</xdr:colOff>
      <xdr:row>486</xdr:row>
      <xdr:rowOff>47625</xdr:rowOff>
    </xdr:from>
    <xdr:to>
      <xdr:col>10</xdr:col>
      <xdr:colOff>74295</xdr:colOff>
      <xdr:row>499</xdr:row>
      <xdr:rowOff>93345</xdr:rowOff>
    </xdr:to>
    <xdr:pic>
      <xdr:nvPicPr>
        <xdr:cNvPr id="18" name="Imagen 17">
          <a:extLst>
            <a:ext uri="{FF2B5EF4-FFF2-40B4-BE49-F238E27FC236}">
              <a16:creationId xmlns:a16="http://schemas.microsoft.com/office/drawing/2014/main" id="{714C839C-3168-4EDB-A9EC-C40D84FCF6B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935855" y="55627905"/>
          <a:ext cx="3489960" cy="2423160"/>
        </a:xfrm>
        <a:prstGeom prst="rect">
          <a:avLst/>
        </a:prstGeom>
      </xdr:spPr>
    </xdr:pic>
    <xdr:clientData/>
  </xdr:twoCellAnchor>
  <xdr:twoCellAnchor editAs="oneCell">
    <xdr:from>
      <xdr:col>6</xdr:col>
      <xdr:colOff>409575</xdr:colOff>
      <xdr:row>69</xdr:row>
      <xdr:rowOff>66675</xdr:rowOff>
    </xdr:from>
    <xdr:to>
      <xdr:col>10</xdr:col>
      <xdr:colOff>142875</xdr:colOff>
      <xdr:row>82</xdr:row>
      <xdr:rowOff>104775</xdr:rowOff>
    </xdr:to>
    <xdr:pic>
      <xdr:nvPicPr>
        <xdr:cNvPr id="19" name="Imagen 18">
          <a:extLst>
            <a:ext uri="{FF2B5EF4-FFF2-40B4-BE49-F238E27FC236}">
              <a16:creationId xmlns:a16="http://schemas.microsoft.com/office/drawing/2014/main" id="{3DEAE903-E990-4B33-987C-CE9C30CBEBB8}"/>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012055" y="1423035"/>
          <a:ext cx="3482340" cy="2415540"/>
        </a:xfrm>
        <a:prstGeom prst="rect">
          <a:avLst/>
        </a:prstGeom>
      </xdr:spPr>
    </xdr:pic>
    <xdr:clientData/>
  </xdr:twoCellAnchor>
  <xdr:twoCellAnchor editAs="oneCell">
    <xdr:from>
      <xdr:col>0</xdr:col>
      <xdr:colOff>533400</xdr:colOff>
      <xdr:row>133</xdr:row>
      <xdr:rowOff>66675</xdr:rowOff>
    </xdr:from>
    <xdr:to>
      <xdr:col>4</xdr:col>
      <xdr:colOff>838200</xdr:colOff>
      <xdr:row>146</xdr:row>
      <xdr:rowOff>104775</xdr:rowOff>
    </xdr:to>
    <xdr:pic>
      <xdr:nvPicPr>
        <xdr:cNvPr id="20" name="Imagen 19">
          <a:extLst>
            <a:ext uri="{FF2B5EF4-FFF2-40B4-BE49-F238E27FC236}">
              <a16:creationId xmlns:a16="http://schemas.microsoft.com/office/drawing/2014/main" id="{D3C52038-1872-4DFA-8E6D-A8D1B0239ECE}"/>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33400" y="4364355"/>
          <a:ext cx="3474720" cy="2415540"/>
        </a:xfrm>
        <a:prstGeom prst="rect">
          <a:avLst/>
        </a:prstGeom>
      </xdr:spPr>
    </xdr:pic>
    <xdr:clientData/>
  </xdr:twoCellAnchor>
  <xdr:twoCellAnchor editAs="oneCell">
    <xdr:from>
      <xdr:col>6</xdr:col>
      <xdr:colOff>438150</xdr:colOff>
      <xdr:row>133</xdr:row>
      <xdr:rowOff>76200</xdr:rowOff>
    </xdr:from>
    <xdr:to>
      <xdr:col>10</xdr:col>
      <xdr:colOff>171450</xdr:colOff>
      <xdr:row>146</xdr:row>
      <xdr:rowOff>114300</xdr:rowOff>
    </xdr:to>
    <xdr:pic>
      <xdr:nvPicPr>
        <xdr:cNvPr id="21" name="Imagen 20">
          <a:extLst>
            <a:ext uri="{FF2B5EF4-FFF2-40B4-BE49-F238E27FC236}">
              <a16:creationId xmlns:a16="http://schemas.microsoft.com/office/drawing/2014/main" id="{58F7B02A-C2EC-496B-881D-9F67FEB4F90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040630" y="4373880"/>
          <a:ext cx="3482340" cy="2415540"/>
        </a:xfrm>
        <a:prstGeom prst="rect">
          <a:avLst/>
        </a:prstGeom>
      </xdr:spPr>
    </xdr:pic>
    <xdr:clientData/>
  </xdr:twoCellAnchor>
  <xdr:twoCellAnchor editAs="oneCell">
    <xdr:from>
      <xdr:col>0</xdr:col>
      <xdr:colOff>352425</xdr:colOff>
      <xdr:row>149</xdr:row>
      <xdr:rowOff>47625</xdr:rowOff>
    </xdr:from>
    <xdr:to>
      <xdr:col>4</xdr:col>
      <xdr:colOff>657225</xdr:colOff>
      <xdr:row>162</xdr:row>
      <xdr:rowOff>85725</xdr:rowOff>
    </xdr:to>
    <xdr:pic>
      <xdr:nvPicPr>
        <xdr:cNvPr id="22" name="Imagen 21">
          <a:extLst>
            <a:ext uri="{FF2B5EF4-FFF2-40B4-BE49-F238E27FC236}">
              <a16:creationId xmlns:a16="http://schemas.microsoft.com/office/drawing/2014/main" id="{5A56B093-7E73-40EF-98BD-F39842844F1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52425" y="7286625"/>
          <a:ext cx="3474720" cy="2415540"/>
        </a:xfrm>
        <a:prstGeom prst="rect">
          <a:avLst/>
        </a:prstGeom>
      </xdr:spPr>
    </xdr:pic>
    <xdr:clientData/>
  </xdr:twoCellAnchor>
  <xdr:twoCellAnchor editAs="oneCell">
    <xdr:from>
      <xdr:col>6</xdr:col>
      <xdr:colOff>400050</xdr:colOff>
      <xdr:row>166</xdr:row>
      <xdr:rowOff>66675</xdr:rowOff>
    </xdr:from>
    <xdr:to>
      <xdr:col>10</xdr:col>
      <xdr:colOff>140970</xdr:colOff>
      <xdr:row>179</xdr:row>
      <xdr:rowOff>104775</xdr:rowOff>
    </xdr:to>
    <xdr:pic>
      <xdr:nvPicPr>
        <xdr:cNvPr id="23" name="Imagen 22">
          <a:extLst>
            <a:ext uri="{FF2B5EF4-FFF2-40B4-BE49-F238E27FC236}">
              <a16:creationId xmlns:a16="http://schemas.microsoft.com/office/drawing/2014/main" id="{CE659899-D953-493F-940A-38DEFDCB5135}"/>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002530" y="10254615"/>
          <a:ext cx="3489960" cy="2415540"/>
        </a:xfrm>
        <a:prstGeom prst="rect">
          <a:avLst/>
        </a:prstGeom>
      </xdr:spPr>
    </xdr:pic>
    <xdr:clientData/>
  </xdr:twoCellAnchor>
  <xdr:twoCellAnchor editAs="oneCell">
    <xdr:from>
      <xdr:col>0</xdr:col>
      <xdr:colOff>485775</xdr:colOff>
      <xdr:row>166</xdr:row>
      <xdr:rowOff>76200</xdr:rowOff>
    </xdr:from>
    <xdr:to>
      <xdr:col>4</xdr:col>
      <xdr:colOff>790575</xdr:colOff>
      <xdr:row>179</xdr:row>
      <xdr:rowOff>114300</xdr:rowOff>
    </xdr:to>
    <xdr:pic>
      <xdr:nvPicPr>
        <xdr:cNvPr id="24" name="Imagen 23">
          <a:extLst>
            <a:ext uri="{FF2B5EF4-FFF2-40B4-BE49-F238E27FC236}">
              <a16:creationId xmlns:a16="http://schemas.microsoft.com/office/drawing/2014/main" id="{FDF9E865-CDB5-4FFC-BF66-9E6AF79D0212}"/>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85775" y="10264140"/>
          <a:ext cx="3474720" cy="2415540"/>
        </a:xfrm>
        <a:prstGeom prst="rect">
          <a:avLst/>
        </a:prstGeom>
      </xdr:spPr>
    </xdr:pic>
    <xdr:clientData/>
  </xdr:twoCellAnchor>
  <xdr:twoCellAnchor editAs="oneCell">
    <xdr:from>
      <xdr:col>0</xdr:col>
      <xdr:colOff>476250</xdr:colOff>
      <xdr:row>182</xdr:row>
      <xdr:rowOff>66675</xdr:rowOff>
    </xdr:from>
    <xdr:to>
      <xdr:col>4</xdr:col>
      <xdr:colOff>788670</xdr:colOff>
      <xdr:row>195</xdr:row>
      <xdr:rowOff>112395</xdr:rowOff>
    </xdr:to>
    <xdr:pic>
      <xdr:nvPicPr>
        <xdr:cNvPr id="25" name="Imagen 24">
          <a:extLst>
            <a:ext uri="{FF2B5EF4-FFF2-40B4-BE49-F238E27FC236}">
              <a16:creationId xmlns:a16="http://schemas.microsoft.com/office/drawing/2014/main" id="{2D22F905-81D4-4E0F-9F4F-85C60DD67C0F}"/>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76250" y="13195935"/>
          <a:ext cx="3482340" cy="2522220"/>
        </a:xfrm>
        <a:prstGeom prst="rect">
          <a:avLst/>
        </a:prstGeom>
      </xdr:spPr>
    </xdr:pic>
    <xdr:clientData/>
  </xdr:twoCellAnchor>
  <xdr:twoCellAnchor editAs="oneCell">
    <xdr:from>
      <xdr:col>6</xdr:col>
      <xdr:colOff>495300</xdr:colOff>
      <xdr:row>182</xdr:row>
      <xdr:rowOff>47625</xdr:rowOff>
    </xdr:from>
    <xdr:to>
      <xdr:col>10</xdr:col>
      <xdr:colOff>236220</xdr:colOff>
      <xdr:row>195</xdr:row>
      <xdr:rowOff>93345</xdr:rowOff>
    </xdr:to>
    <xdr:pic>
      <xdr:nvPicPr>
        <xdr:cNvPr id="26" name="Imagen 25">
          <a:extLst>
            <a:ext uri="{FF2B5EF4-FFF2-40B4-BE49-F238E27FC236}">
              <a16:creationId xmlns:a16="http://schemas.microsoft.com/office/drawing/2014/main" id="{8D35C065-ABEE-4BFD-87B5-D3D8AC3F382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097780" y="13176885"/>
          <a:ext cx="3489960" cy="2522220"/>
        </a:xfrm>
        <a:prstGeom prst="rect">
          <a:avLst/>
        </a:prstGeom>
      </xdr:spPr>
    </xdr:pic>
    <xdr:clientData/>
  </xdr:twoCellAnchor>
  <xdr:twoCellAnchor editAs="oneCell">
    <xdr:from>
      <xdr:col>6</xdr:col>
      <xdr:colOff>457200</xdr:colOff>
      <xdr:row>198</xdr:row>
      <xdr:rowOff>76200</xdr:rowOff>
    </xdr:from>
    <xdr:to>
      <xdr:col>10</xdr:col>
      <xdr:colOff>198120</xdr:colOff>
      <xdr:row>211</xdr:row>
      <xdr:rowOff>121920</xdr:rowOff>
    </xdr:to>
    <xdr:pic>
      <xdr:nvPicPr>
        <xdr:cNvPr id="27" name="Imagen 26">
          <a:extLst>
            <a:ext uri="{FF2B5EF4-FFF2-40B4-BE49-F238E27FC236}">
              <a16:creationId xmlns:a16="http://schemas.microsoft.com/office/drawing/2014/main" id="{D943D8DA-FB05-4A85-8CDF-2297498D16C1}"/>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059680" y="16253460"/>
          <a:ext cx="3489960" cy="2522220"/>
        </a:xfrm>
        <a:prstGeom prst="rect">
          <a:avLst/>
        </a:prstGeom>
      </xdr:spPr>
    </xdr:pic>
    <xdr:clientData/>
  </xdr:twoCellAnchor>
  <xdr:twoCellAnchor editAs="oneCell">
    <xdr:from>
      <xdr:col>0</xdr:col>
      <xdr:colOff>419100</xdr:colOff>
      <xdr:row>259</xdr:row>
      <xdr:rowOff>85725</xdr:rowOff>
    </xdr:from>
    <xdr:to>
      <xdr:col>4</xdr:col>
      <xdr:colOff>723900</xdr:colOff>
      <xdr:row>272</xdr:row>
      <xdr:rowOff>123825</xdr:rowOff>
    </xdr:to>
    <xdr:pic>
      <xdr:nvPicPr>
        <xdr:cNvPr id="28" name="Imagen 27">
          <a:extLst>
            <a:ext uri="{FF2B5EF4-FFF2-40B4-BE49-F238E27FC236}">
              <a16:creationId xmlns:a16="http://schemas.microsoft.com/office/drawing/2014/main" id="{B49AC1CA-7063-432D-B57F-AAC8CA090D76}"/>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19100" y="19310985"/>
          <a:ext cx="3474720" cy="2514600"/>
        </a:xfrm>
        <a:prstGeom prst="rect">
          <a:avLst/>
        </a:prstGeom>
      </xdr:spPr>
    </xdr:pic>
    <xdr:clientData/>
  </xdr:twoCellAnchor>
  <xdr:twoCellAnchor editAs="oneCell">
    <xdr:from>
      <xdr:col>6</xdr:col>
      <xdr:colOff>476250</xdr:colOff>
      <xdr:row>259</xdr:row>
      <xdr:rowOff>57150</xdr:rowOff>
    </xdr:from>
    <xdr:to>
      <xdr:col>10</xdr:col>
      <xdr:colOff>217170</xdr:colOff>
      <xdr:row>272</xdr:row>
      <xdr:rowOff>95250</xdr:rowOff>
    </xdr:to>
    <xdr:pic>
      <xdr:nvPicPr>
        <xdr:cNvPr id="29" name="Imagen 28">
          <a:extLst>
            <a:ext uri="{FF2B5EF4-FFF2-40B4-BE49-F238E27FC236}">
              <a16:creationId xmlns:a16="http://schemas.microsoft.com/office/drawing/2014/main" id="{501AF70B-BFEA-4699-85CD-C5523CD5376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078730" y="19282410"/>
          <a:ext cx="3489960" cy="2514600"/>
        </a:xfrm>
        <a:prstGeom prst="rect">
          <a:avLst/>
        </a:prstGeom>
      </xdr:spPr>
    </xdr:pic>
    <xdr:clientData/>
  </xdr:twoCellAnchor>
  <xdr:twoCellAnchor editAs="oneCell">
    <xdr:from>
      <xdr:col>0</xdr:col>
      <xdr:colOff>400050</xdr:colOff>
      <xdr:row>275</xdr:row>
      <xdr:rowOff>76200</xdr:rowOff>
    </xdr:from>
    <xdr:to>
      <xdr:col>4</xdr:col>
      <xdr:colOff>704850</xdr:colOff>
      <xdr:row>288</xdr:row>
      <xdr:rowOff>114300</xdr:rowOff>
    </xdr:to>
    <xdr:pic>
      <xdr:nvPicPr>
        <xdr:cNvPr id="30" name="Imagen 29">
          <a:extLst>
            <a:ext uri="{FF2B5EF4-FFF2-40B4-BE49-F238E27FC236}">
              <a16:creationId xmlns:a16="http://schemas.microsoft.com/office/drawing/2014/main" id="{97EF418B-1CE8-42BE-B0C6-A631E25B738B}"/>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00050" y="22349460"/>
          <a:ext cx="3474720" cy="2514600"/>
        </a:xfrm>
        <a:prstGeom prst="rect">
          <a:avLst/>
        </a:prstGeom>
      </xdr:spPr>
    </xdr:pic>
    <xdr:clientData/>
  </xdr:twoCellAnchor>
  <xdr:twoCellAnchor editAs="oneCell">
    <xdr:from>
      <xdr:col>6</xdr:col>
      <xdr:colOff>485775</xdr:colOff>
      <xdr:row>275</xdr:row>
      <xdr:rowOff>123825</xdr:rowOff>
    </xdr:from>
    <xdr:to>
      <xdr:col>10</xdr:col>
      <xdr:colOff>219075</xdr:colOff>
      <xdr:row>288</xdr:row>
      <xdr:rowOff>161925</xdr:rowOff>
    </xdr:to>
    <xdr:pic>
      <xdr:nvPicPr>
        <xdr:cNvPr id="31" name="Imagen 30">
          <a:extLst>
            <a:ext uri="{FF2B5EF4-FFF2-40B4-BE49-F238E27FC236}">
              <a16:creationId xmlns:a16="http://schemas.microsoft.com/office/drawing/2014/main" id="{19670C34-B9EF-4BF6-BB14-3E137D561ADC}"/>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088255" y="22397085"/>
          <a:ext cx="3482340" cy="2514600"/>
        </a:xfrm>
        <a:prstGeom prst="rect">
          <a:avLst/>
        </a:prstGeom>
      </xdr:spPr>
    </xdr:pic>
    <xdr:clientData/>
  </xdr:twoCellAnchor>
  <xdr:twoCellAnchor editAs="oneCell">
    <xdr:from>
      <xdr:col>0</xdr:col>
      <xdr:colOff>523875</xdr:colOff>
      <xdr:row>292</xdr:row>
      <xdr:rowOff>104775</xdr:rowOff>
    </xdr:from>
    <xdr:to>
      <xdr:col>4</xdr:col>
      <xdr:colOff>835875</xdr:colOff>
      <xdr:row>305</xdr:row>
      <xdr:rowOff>148275</xdr:rowOff>
    </xdr:to>
    <xdr:pic>
      <xdr:nvPicPr>
        <xdr:cNvPr id="32" name="Imagen 31">
          <a:extLst>
            <a:ext uri="{FF2B5EF4-FFF2-40B4-BE49-F238E27FC236}">
              <a16:creationId xmlns:a16="http://schemas.microsoft.com/office/drawing/2014/main" id="{59F32A83-61EE-4C82-84DD-B95797EF060F}"/>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23875" y="25494615"/>
          <a:ext cx="3481920" cy="2520000"/>
        </a:xfrm>
        <a:prstGeom prst="rect">
          <a:avLst/>
        </a:prstGeom>
      </xdr:spPr>
    </xdr:pic>
    <xdr:clientData/>
  </xdr:twoCellAnchor>
  <xdr:twoCellAnchor editAs="oneCell">
    <xdr:from>
      <xdr:col>6</xdr:col>
      <xdr:colOff>504825</xdr:colOff>
      <xdr:row>292</xdr:row>
      <xdr:rowOff>85725</xdr:rowOff>
    </xdr:from>
    <xdr:to>
      <xdr:col>10</xdr:col>
      <xdr:colOff>238125</xdr:colOff>
      <xdr:row>305</xdr:row>
      <xdr:rowOff>123825</xdr:rowOff>
    </xdr:to>
    <xdr:pic>
      <xdr:nvPicPr>
        <xdr:cNvPr id="33" name="Imagen 32">
          <a:extLst>
            <a:ext uri="{FF2B5EF4-FFF2-40B4-BE49-F238E27FC236}">
              <a16:creationId xmlns:a16="http://schemas.microsoft.com/office/drawing/2014/main" id="{832F3B11-C7E6-4C1B-9136-4D272AC2E6D3}"/>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107305" y="25475565"/>
          <a:ext cx="3482340" cy="2514600"/>
        </a:xfrm>
        <a:prstGeom prst="rect">
          <a:avLst/>
        </a:prstGeom>
      </xdr:spPr>
    </xdr:pic>
    <xdr:clientData/>
  </xdr:twoCellAnchor>
  <xdr:twoCellAnchor editAs="oneCell">
    <xdr:from>
      <xdr:col>6</xdr:col>
      <xdr:colOff>457200</xdr:colOff>
      <xdr:row>309</xdr:row>
      <xdr:rowOff>114300</xdr:rowOff>
    </xdr:from>
    <xdr:to>
      <xdr:col>10</xdr:col>
      <xdr:colOff>190500</xdr:colOff>
      <xdr:row>322</xdr:row>
      <xdr:rowOff>152400</xdr:rowOff>
    </xdr:to>
    <xdr:pic>
      <xdr:nvPicPr>
        <xdr:cNvPr id="34" name="Imagen 33">
          <a:extLst>
            <a:ext uri="{FF2B5EF4-FFF2-40B4-BE49-F238E27FC236}">
              <a16:creationId xmlns:a16="http://schemas.microsoft.com/office/drawing/2014/main" id="{C6014AAC-024A-431E-9DFA-FA0B11BBF51F}"/>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059680" y="28620720"/>
          <a:ext cx="3482340" cy="2514600"/>
        </a:xfrm>
        <a:prstGeom prst="rect">
          <a:avLst/>
        </a:prstGeom>
      </xdr:spPr>
    </xdr:pic>
    <xdr:clientData/>
  </xdr:twoCellAnchor>
  <xdr:twoCellAnchor editAs="oneCell">
    <xdr:from>
      <xdr:col>0</xdr:col>
      <xdr:colOff>409575</xdr:colOff>
      <xdr:row>326</xdr:row>
      <xdr:rowOff>85725</xdr:rowOff>
    </xdr:from>
    <xdr:to>
      <xdr:col>4</xdr:col>
      <xdr:colOff>714375</xdr:colOff>
      <xdr:row>339</xdr:row>
      <xdr:rowOff>123825</xdr:rowOff>
    </xdr:to>
    <xdr:pic>
      <xdr:nvPicPr>
        <xdr:cNvPr id="35" name="Imagen 34">
          <a:extLst>
            <a:ext uri="{FF2B5EF4-FFF2-40B4-BE49-F238E27FC236}">
              <a16:creationId xmlns:a16="http://schemas.microsoft.com/office/drawing/2014/main" id="{DA627506-B8E1-4AD5-A0A6-1FBA799B09AC}"/>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09575" y="31708725"/>
          <a:ext cx="3474720" cy="2415540"/>
        </a:xfrm>
        <a:prstGeom prst="rect">
          <a:avLst/>
        </a:prstGeom>
      </xdr:spPr>
    </xdr:pic>
    <xdr:clientData/>
  </xdr:twoCellAnchor>
  <xdr:twoCellAnchor editAs="oneCell">
    <xdr:from>
      <xdr:col>0</xdr:col>
      <xdr:colOff>409575</xdr:colOff>
      <xdr:row>342</xdr:row>
      <xdr:rowOff>76200</xdr:rowOff>
    </xdr:from>
    <xdr:to>
      <xdr:col>4</xdr:col>
      <xdr:colOff>714375</xdr:colOff>
      <xdr:row>355</xdr:row>
      <xdr:rowOff>114300</xdr:rowOff>
    </xdr:to>
    <xdr:pic>
      <xdr:nvPicPr>
        <xdr:cNvPr id="36" name="Imagen 35">
          <a:extLst>
            <a:ext uri="{FF2B5EF4-FFF2-40B4-BE49-F238E27FC236}">
              <a16:creationId xmlns:a16="http://schemas.microsoft.com/office/drawing/2014/main" id="{380A8F1B-5782-4A56-BF5B-C1BE8E615C6B}"/>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09575" y="34640520"/>
          <a:ext cx="3474720" cy="2415540"/>
        </a:xfrm>
        <a:prstGeom prst="rect">
          <a:avLst/>
        </a:prstGeom>
      </xdr:spPr>
    </xdr:pic>
    <xdr:clientData/>
  </xdr:twoCellAnchor>
  <xdr:twoCellAnchor editAs="oneCell">
    <xdr:from>
      <xdr:col>0</xdr:col>
      <xdr:colOff>466725</xdr:colOff>
      <xdr:row>358</xdr:row>
      <xdr:rowOff>85725</xdr:rowOff>
    </xdr:from>
    <xdr:to>
      <xdr:col>4</xdr:col>
      <xdr:colOff>695325</xdr:colOff>
      <xdr:row>371</xdr:row>
      <xdr:rowOff>62865</xdr:rowOff>
    </xdr:to>
    <xdr:pic>
      <xdr:nvPicPr>
        <xdr:cNvPr id="37" name="Imagen 36">
          <a:extLst>
            <a:ext uri="{FF2B5EF4-FFF2-40B4-BE49-F238E27FC236}">
              <a16:creationId xmlns:a16="http://schemas.microsoft.com/office/drawing/2014/main" id="{5F9449D3-1FE3-473D-AA75-E968033021AE}"/>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66725" y="37797105"/>
          <a:ext cx="3398520" cy="2354580"/>
        </a:xfrm>
        <a:prstGeom prst="rect">
          <a:avLst/>
        </a:prstGeom>
      </xdr:spPr>
    </xdr:pic>
    <xdr:clientData/>
  </xdr:twoCellAnchor>
  <xdr:twoCellAnchor editAs="oneCell">
    <xdr:from>
      <xdr:col>6</xdr:col>
      <xdr:colOff>381000</xdr:colOff>
      <xdr:row>358</xdr:row>
      <xdr:rowOff>47625</xdr:rowOff>
    </xdr:from>
    <xdr:to>
      <xdr:col>10</xdr:col>
      <xdr:colOff>121920</xdr:colOff>
      <xdr:row>371</xdr:row>
      <xdr:rowOff>93345</xdr:rowOff>
    </xdr:to>
    <xdr:pic>
      <xdr:nvPicPr>
        <xdr:cNvPr id="38" name="Imagen 37">
          <a:extLst>
            <a:ext uri="{FF2B5EF4-FFF2-40B4-BE49-F238E27FC236}">
              <a16:creationId xmlns:a16="http://schemas.microsoft.com/office/drawing/2014/main" id="{9187FDB3-91A4-4DC6-B956-8CDB4E78E8DA}"/>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983480" y="37759005"/>
          <a:ext cx="3489960" cy="2423160"/>
        </a:xfrm>
        <a:prstGeom prst="rect">
          <a:avLst/>
        </a:prstGeom>
      </xdr:spPr>
    </xdr:pic>
    <xdr:clientData/>
  </xdr:twoCellAnchor>
  <xdr:twoCellAnchor editAs="oneCell">
    <xdr:from>
      <xdr:col>0</xdr:col>
      <xdr:colOff>219075</xdr:colOff>
      <xdr:row>390</xdr:row>
      <xdr:rowOff>57150</xdr:rowOff>
    </xdr:from>
    <xdr:to>
      <xdr:col>4</xdr:col>
      <xdr:colOff>531495</xdr:colOff>
      <xdr:row>403</xdr:row>
      <xdr:rowOff>102870</xdr:rowOff>
    </xdr:to>
    <xdr:pic>
      <xdr:nvPicPr>
        <xdr:cNvPr id="39" name="Imagen 38">
          <a:extLst>
            <a:ext uri="{FF2B5EF4-FFF2-40B4-BE49-F238E27FC236}">
              <a16:creationId xmlns:a16="http://schemas.microsoft.com/office/drawing/2014/main" id="{B6F34D36-9423-4A20-BC69-50F1F18A3EBD}"/>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19075" y="43742610"/>
          <a:ext cx="3482340" cy="2423160"/>
        </a:xfrm>
        <a:prstGeom prst="rect">
          <a:avLst/>
        </a:prstGeom>
      </xdr:spPr>
    </xdr:pic>
    <xdr:clientData/>
  </xdr:twoCellAnchor>
  <xdr:twoCellAnchor editAs="oneCell">
    <xdr:from>
      <xdr:col>6</xdr:col>
      <xdr:colOff>371475</xdr:colOff>
      <xdr:row>390</xdr:row>
      <xdr:rowOff>57150</xdr:rowOff>
    </xdr:from>
    <xdr:to>
      <xdr:col>10</xdr:col>
      <xdr:colOff>112395</xdr:colOff>
      <xdr:row>403</xdr:row>
      <xdr:rowOff>95250</xdr:rowOff>
    </xdr:to>
    <xdr:pic>
      <xdr:nvPicPr>
        <xdr:cNvPr id="40" name="Imagen 39">
          <a:extLst>
            <a:ext uri="{FF2B5EF4-FFF2-40B4-BE49-F238E27FC236}">
              <a16:creationId xmlns:a16="http://schemas.microsoft.com/office/drawing/2014/main" id="{09B63EF0-7852-4C8A-9F78-2C0AEED9C084}"/>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4973955" y="43742610"/>
          <a:ext cx="3489960" cy="2415540"/>
        </a:xfrm>
        <a:prstGeom prst="rect">
          <a:avLst/>
        </a:prstGeom>
      </xdr:spPr>
    </xdr:pic>
    <xdr:clientData/>
  </xdr:twoCellAnchor>
  <xdr:twoCellAnchor editAs="oneCell">
    <xdr:from>
      <xdr:col>0</xdr:col>
      <xdr:colOff>352425</xdr:colOff>
      <xdr:row>422</xdr:row>
      <xdr:rowOff>66675</xdr:rowOff>
    </xdr:from>
    <xdr:to>
      <xdr:col>4</xdr:col>
      <xdr:colOff>672465</xdr:colOff>
      <xdr:row>435</xdr:row>
      <xdr:rowOff>104775</xdr:rowOff>
    </xdr:to>
    <xdr:pic>
      <xdr:nvPicPr>
        <xdr:cNvPr id="41" name="Imagen 40">
          <a:extLst>
            <a:ext uri="{FF2B5EF4-FFF2-40B4-BE49-F238E27FC236}">
              <a16:creationId xmlns:a16="http://schemas.microsoft.com/office/drawing/2014/main" id="{E63ADCB4-A5AB-4E1E-A429-EEBB3B23C569}"/>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52425" y="46693455"/>
          <a:ext cx="3489960" cy="2415540"/>
        </a:xfrm>
        <a:prstGeom prst="rect">
          <a:avLst/>
        </a:prstGeom>
      </xdr:spPr>
    </xdr:pic>
    <xdr:clientData/>
  </xdr:twoCellAnchor>
  <xdr:twoCellAnchor editAs="oneCell">
    <xdr:from>
      <xdr:col>6</xdr:col>
      <xdr:colOff>542925</xdr:colOff>
      <xdr:row>422</xdr:row>
      <xdr:rowOff>95250</xdr:rowOff>
    </xdr:from>
    <xdr:to>
      <xdr:col>10</xdr:col>
      <xdr:colOff>283845</xdr:colOff>
      <xdr:row>435</xdr:row>
      <xdr:rowOff>133350</xdr:rowOff>
    </xdr:to>
    <xdr:pic>
      <xdr:nvPicPr>
        <xdr:cNvPr id="42" name="Imagen 41">
          <a:extLst>
            <a:ext uri="{FF2B5EF4-FFF2-40B4-BE49-F238E27FC236}">
              <a16:creationId xmlns:a16="http://schemas.microsoft.com/office/drawing/2014/main" id="{65D105B4-F934-4D16-811E-CFBD8F745626}"/>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145405" y="46722030"/>
          <a:ext cx="3489960" cy="2415540"/>
        </a:xfrm>
        <a:prstGeom prst="rect">
          <a:avLst/>
        </a:prstGeom>
      </xdr:spPr>
    </xdr:pic>
    <xdr:clientData/>
  </xdr:twoCellAnchor>
  <xdr:twoCellAnchor editAs="oneCell">
    <xdr:from>
      <xdr:col>6</xdr:col>
      <xdr:colOff>333375</xdr:colOff>
      <xdr:row>438</xdr:row>
      <xdr:rowOff>47625</xdr:rowOff>
    </xdr:from>
    <xdr:to>
      <xdr:col>10</xdr:col>
      <xdr:colOff>74295</xdr:colOff>
      <xdr:row>451</xdr:row>
      <xdr:rowOff>93345</xdr:rowOff>
    </xdr:to>
    <xdr:pic>
      <xdr:nvPicPr>
        <xdr:cNvPr id="43" name="Imagen 42">
          <a:extLst>
            <a:ext uri="{FF2B5EF4-FFF2-40B4-BE49-F238E27FC236}">
              <a16:creationId xmlns:a16="http://schemas.microsoft.com/office/drawing/2014/main" id="{DBA96458-E3BF-4DCB-B6A1-110447A2E5AE}"/>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4935855" y="49745265"/>
          <a:ext cx="3489960" cy="2423160"/>
        </a:xfrm>
        <a:prstGeom prst="rect">
          <a:avLst/>
        </a:prstGeom>
      </xdr:spPr>
    </xdr:pic>
    <xdr:clientData/>
  </xdr:twoCellAnchor>
  <xdr:twoCellAnchor editAs="oneCell">
    <xdr:from>
      <xdr:col>0</xdr:col>
      <xdr:colOff>352425</xdr:colOff>
      <xdr:row>69</xdr:row>
      <xdr:rowOff>57150</xdr:rowOff>
    </xdr:from>
    <xdr:to>
      <xdr:col>4</xdr:col>
      <xdr:colOff>664425</xdr:colOff>
      <xdr:row>82</xdr:row>
      <xdr:rowOff>100650</xdr:rowOff>
    </xdr:to>
    <xdr:pic>
      <xdr:nvPicPr>
        <xdr:cNvPr id="44" name="Imagen 43">
          <a:extLst>
            <a:ext uri="{FF2B5EF4-FFF2-40B4-BE49-F238E27FC236}">
              <a16:creationId xmlns:a16="http://schemas.microsoft.com/office/drawing/2014/main" id="{00908141-CFAF-4F65-9A9F-243EF9CFCB0B}"/>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52425" y="1413510"/>
          <a:ext cx="3481920" cy="2420940"/>
        </a:xfrm>
        <a:prstGeom prst="rect">
          <a:avLst/>
        </a:prstGeom>
      </xdr:spPr>
    </xdr:pic>
    <xdr:clientData/>
  </xdr:twoCellAnchor>
  <xdr:twoCellAnchor editAs="oneCell">
    <xdr:from>
      <xdr:col>6</xdr:col>
      <xdr:colOff>333375</xdr:colOff>
      <xdr:row>149</xdr:row>
      <xdr:rowOff>57150</xdr:rowOff>
    </xdr:from>
    <xdr:to>
      <xdr:col>10</xdr:col>
      <xdr:colOff>73875</xdr:colOff>
      <xdr:row>162</xdr:row>
      <xdr:rowOff>100650</xdr:rowOff>
    </xdr:to>
    <xdr:pic>
      <xdr:nvPicPr>
        <xdr:cNvPr id="45" name="Imagen 44">
          <a:extLst>
            <a:ext uri="{FF2B5EF4-FFF2-40B4-BE49-F238E27FC236}">
              <a16:creationId xmlns:a16="http://schemas.microsoft.com/office/drawing/2014/main" id="{35C085EE-3468-4194-AC1E-AAA60D2469E2}"/>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935855" y="7296150"/>
          <a:ext cx="3489540" cy="2420940"/>
        </a:xfrm>
        <a:prstGeom prst="rect">
          <a:avLst/>
        </a:prstGeom>
      </xdr:spPr>
    </xdr:pic>
    <xdr:clientData/>
  </xdr:twoCellAnchor>
  <xdr:twoCellAnchor editAs="oneCell">
    <xdr:from>
      <xdr:col>0</xdr:col>
      <xdr:colOff>409575</xdr:colOff>
      <xdr:row>309</xdr:row>
      <xdr:rowOff>76200</xdr:rowOff>
    </xdr:from>
    <xdr:to>
      <xdr:col>4</xdr:col>
      <xdr:colOff>724128</xdr:colOff>
      <xdr:row>322</xdr:row>
      <xdr:rowOff>119700</xdr:rowOff>
    </xdr:to>
    <xdr:pic>
      <xdr:nvPicPr>
        <xdr:cNvPr id="46" name="Imagen 45">
          <a:extLst>
            <a:ext uri="{FF2B5EF4-FFF2-40B4-BE49-F238E27FC236}">
              <a16:creationId xmlns:a16="http://schemas.microsoft.com/office/drawing/2014/main" id="{692C8455-3D6E-4AD2-9E7B-2D0F52F0D29E}"/>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409575" y="28582620"/>
          <a:ext cx="3484473" cy="2520000"/>
        </a:xfrm>
        <a:prstGeom prst="rect">
          <a:avLst/>
        </a:prstGeom>
      </xdr:spPr>
    </xdr:pic>
    <xdr:clientData/>
  </xdr:twoCellAnchor>
  <xdr:twoCellAnchor editAs="oneCell">
    <xdr:from>
      <xdr:col>6</xdr:col>
      <xdr:colOff>457200</xdr:colOff>
      <xdr:row>326</xdr:row>
      <xdr:rowOff>57150</xdr:rowOff>
    </xdr:from>
    <xdr:to>
      <xdr:col>10</xdr:col>
      <xdr:colOff>197700</xdr:colOff>
      <xdr:row>339</xdr:row>
      <xdr:rowOff>100650</xdr:rowOff>
    </xdr:to>
    <xdr:pic>
      <xdr:nvPicPr>
        <xdr:cNvPr id="47" name="Imagen 46">
          <a:extLst>
            <a:ext uri="{FF2B5EF4-FFF2-40B4-BE49-F238E27FC236}">
              <a16:creationId xmlns:a16="http://schemas.microsoft.com/office/drawing/2014/main" id="{D232A632-797A-4EF2-BAF5-39721A88FFD7}"/>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5059680" y="31680150"/>
          <a:ext cx="3489540" cy="2420940"/>
        </a:xfrm>
        <a:prstGeom prst="rect">
          <a:avLst/>
        </a:prstGeom>
      </xdr:spPr>
    </xdr:pic>
    <xdr:clientData/>
  </xdr:twoCellAnchor>
  <xdr:twoCellAnchor editAs="oneCell">
    <xdr:from>
      <xdr:col>6</xdr:col>
      <xdr:colOff>0</xdr:colOff>
      <xdr:row>342</xdr:row>
      <xdr:rowOff>0</xdr:rowOff>
    </xdr:from>
    <xdr:to>
      <xdr:col>9</xdr:col>
      <xdr:colOff>464820</xdr:colOff>
      <xdr:row>355</xdr:row>
      <xdr:rowOff>15240</xdr:rowOff>
    </xdr:to>
    <xdr:pic>
      <xdr:nvPicPr>
        <xdr:cNvPr id="48" name="Imagen 47">
          <a:extLst>
            <a:ext uri="{FF2B5EF4-FFF2-40B4-BE49-F238E27FC236}">
              <a16:creationId xmlns:a16="http://schemas.microsoft.com/office/drawing/2014/main" id="{C5CE3E87-A11B-4501-BFD4-774808B4645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4602480" y="34564320"/>
          <a:ext cx="3421380" cy="2392680"/>
        </a:xfrm>
        <a:prstGeom prst="rect">
          <a:avLst/>
        </a:prstGeom>
      </xdr:spPr>
    </xdr:pic>
    <xdr:clientData/>
  </xdr:twoCellAnchor>
  <xdr:twoCellAnchor editAs="oneCell">
    <xdr:from>
      <xdr:col>0</xdr:col>
      <xdr:colOff>457200</xdr:colOff>
      <xdr:row>438</xdr:row>
      <xdr:rowOff>114300</xdr:rowOff>
    </xdr:from>
    <xdr:to>
      <xdr:col>4</xdr:col>
      <xdr:colOff>685800</xdr:colOff>
      <xdr:row>451</xdr:row>
      <xdr:rowOff>91440</xdr:rowOff>
    </xdr:to>
    <xdr:pic>
      <xdr:nvPicPr>
        <xdr:cNvPr id="49" name="Imagen 48">
          <a:extLst>
            <a:ext uri="{FF2B5EF4-FFF2-40B4-BE49-F238E27FC236}">
              <a16:creationId xmlns:a16="http://schemas.microsoft.com/office/drawing/2014/main" id="{AC9BB5EB-9406-4E5F-8108-BDBA840A5B36}"/>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457200" y="49811940"/>
          <a:ext cx="3398520" cy="2354580"/>
        </a:xfrm>
        <a:prstGeom prst="rect">
          <a:avLst/>
        </a:prstGeom>
      </xdr:spPr>
    </xdr:pic>
    <xdr:clientData/>
  </xdr:twoCellAnchor>
  <xdr:twoCellAnchor editAs="oneCell">
    <xdr:from>
      <xdr:col>0</xdr:col>
      <xdr:colOff>333375</xdr:colOff>
      <xdr:row>502</xdr:row>
      <xdr:rowOff>76200</xdr:rowOff>
    </xdr:from>
    <xdr:to>
      <xdr:col>4</xdr:col>
      <xdr:colOff>642837</xdr:colOff>
      <xdr:row>515</xdr:row>
      <xdr:rowOff>119700</xdr:rowOff>
    </xdr:to>
    <xdr:pic>
      <xdr:nvPicPr>
        <xdr:cNvPr id="50" name="Imagen 49">
          <a:extLst>
            <a:ext uri="{FF2B5EF4-FFF2-40B4-BE49-F238E27FC236}">
              <a16:creationId xmlns:a16="http://schemas.microsoft.com/office/drawing/2014/main" id="{3CBF98DB-055A-4D58-8414-DA609E802BDB}"/>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33375" y="58597800"/>
          <a:ext cx="3479382" cy="2420940"/>
        </a:xfrm>
        <a:prstGeom prst="rect">
          <a:avLst/>
        </a:prstGeom>
      </xdr:spPr>
    </xdr:pic>
    <xdr:clientData/>
  </xdr:twoCellAnchor>
  <xdr:twoCellAnchor editAs="oneCell">
    <xdr:from>
      <xdr:col>6</xdr:col>
      <xdr:colOff>333375</xdr:colOff>
      <xdr:row>502</xdr:row>
      <xdr:rowOff>85725</xdr:rowOff>
    </xdr:from>
    <xdr:to>
      <xdr:col>10</xdr:col>
      <xdr:colOff>73875</xdr:colOff>
      <xdr:row>515</xdr:row>
      <xdr:rowOff>129225</xdr:rowOff>
    </xdr:to>
    <xdr:pic>
      <xdr:nvPicPr>
        <xdr:cNvPr id="51" name="Imagen 50">
          <a:extLst>
            <a:ext uri="{FF2B5EF4-FFF2-40B4-BE49-F238E27FC236}">
              <a16:creationId xmlns:a16="http://schemas.microsoft.com/office/drawing/2014/main" id="{F7C434EB-DADD-4173-A099-F4F6AB6AC60A}"/>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935855" y="58607325"/>
          <a:ext cx="3489540" cy="2420940"/>
        </a:xfrm>
        <a:prstGeom prst="rect">
          <a:avLst/>
        </a:prstGeom>
      </xdr:spPr>
    </xdr:pic>
    <xdr:clientData/>
  </xdr:twoCellAnchor>
  <xdr:twoCellAnchor editAs="oneCell">
    <xdr:from>
      <xdr:col>0</xdr:col>
      <xdr:colOff>295275</xdr:colOff>
      <xdr:row>550</xdr:row>
      <xdr:rowOff>95250</xdr:rowOff>
    </xdr:from>
    <xdr:to>
      <xdr:col>4</xdr:col>
      <xdr:colOff>607275</xdr:colOff>
      <xdr:row>563</xdr:row>
      <xdr:rowOff>138750</xdr:rowOff>
    </xdr:to>
    <xdr:pic>
      <xdr:nvPicPr>
        <xdr:cNvPr id="52" name="Imagen 51">
          <a:extLst>
            <a:ext uri="{FF2B5EF4-FFF2-40B4-BE49-F238E27FC236}">
              <a16:creationId xmlns:a16="http://schemas.microsoft.com/office/drawing/2014/main" id="{5ECE96DE-C4D6-4C57-BD7E-B9AA815E81F7}"/>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295275" y="67707510"/>
          <a:ext cx="3481920" cy="2420940"/>
        </a:xfrm>
        <a:prstGeom prst="rect">
          <a:avLst/>
        </a:prstGeom>
      </xdr:spPr>
    </xdr:pic>
    <xdr:clientData/>
  </xdr:twoCellAnchor>
  <xdr:twoCellAnchor editAs="oneCell">
    <xdr:from>
      <xdr:col>6</xdr:col>
      <xdr:colOff>276225</xdr:colOff>
      <xdr:row>550</xdr:row>
      <xdr:rowOff>66675</xdr:rowOff>
    </xdr:from>
    <xdr:to>
      <xdr:col>10</xdr:col>
      <xdr:colOff>16725</xdr:colOff>
      <xdr:row>563</xdr:row>
      <xdr:rowOff>110175</xdr:rowOff>
    </xdr:to>
    <xdr:pic>
      <xdr:nvPicPr>
        <xdr:cNvPr id="53" name="Imagen 52">
          <a:extLst>
            <a:ext uri="{FF2B5EF4-FFF2-40B4-BE49-F238E27FC236}">
              <a16:creationId xmlns:a16="http://schemas.microsoft.com/office/drawing/2014/main" id="{C494A920-E2DE-41B8-8A0C-382A6F9667D9}"/>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878705" y="67678935"/>
          <a:ext cx="3489540" cy="2420940"/>
        </a:xfrm>
        <a:prstGeom prst="rect">
          <a:avLst/>
        </a:prstGeom>
      </xdr:spPr>
    </xdr:pic>
    <xdr:clientData/>
  </xdr:twoCellAnchor>
  <xdr:twoCellAnchor editAs="oneCell">
    <xdr:from>
      <xdr:col>0</xdr:col>
      <xdr:colOff>266700</xdr:colOff>
      <xdr:row>566</xdr:row>
      <xdr:rowOff>66675</xdr:rowOff>
    </xdr:from>
    <xdr:to>
      <xdr:col>4</xdr:col>
      <xdr:colOff>576115</xdr:colOff>
      <xdr:row>579</xdr:row>
      <xdr:rowOff>110175</xdr:rowOff>
    </xdr:to>
    <xdr:pic>
      <xdr:nvPicPr>
        <xdr:cNvPr id="54" name="Imagen 53">
          <a:extLst>
            <a:ext uri="{FF2B5EF4-FFF2-40B4-BE49-F238E27FC236}">
              <a16:creationId xmlns:a16="http://schemas.microsoft.com/office/drawing/2014/main" id="{BAD7A449-24FF-4CFF-994E-DDC49AC82919}"/>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66700" y="70620255"/>
          <a:ext cx="3479335" cy="2420940"/>
        </a:xfrm>
        <a:prstGeom prst="rect">
          <a:avLst/>
        </a:prstGeom>
      </xdr:spPr>
    </xdr:pic>
    <xdr:clientData/>
  </xdr:twoCellAnchor>
  <xdr:twoCellAnchor editAs="oneCell">
    <xdr:from>
      <xdr:col>6</xdr:col>
      <xdr:colOff>295275</xdr:colOff>
      <xdr:row>566</xdr:row>
      <xdr:rowOff>66675</xdr:rowOff>
    </xdr:from>
    <xdr:to>
      <xdr:col>10</xdr:col>
      <xdr:colOff>35775</xdr:colOff>
      <xdr:row>579</xdr:row>
      <xdr:rowOff>110175</xdr:rowOff>
    </xdr:to>
    <xdr:pic>
      <xdr:nvPicPr>
        <xdr:cNvPr id="55" name="Imagen 54">
          <a:extLst>
            <a:ext uri="{FF2B5EF4-FFF2-40B4-BE49-F238E27FC236}">
              <a16:creationId xmlns:a16="http://schemas.microsoft.com/office/drawing/2014/main" id="{4D3314A6-F5B2-48C3-A952-43322BE8239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897755" y="70620255"/>
          <a:ext cx="3489540" cy="2420940"/>
        </a:xfrm>
        <a:prstGeom prst="rect">
          <a:avLst/>
        </a:prstGeom>
      </xdr:spPr>
    </xdr:pic>
    <xdr:clientData/>
  </xdr:twoCellAnchor>
  <xdr:twoCellAnchor editAs="oneCell">
    <xdr:from>
      <xdr:col>0</xdr:col>
      <xdr:colOff>266700</xdr:colOff>
      <xdr:row>582</xdr:row>
      <xdr:rowOff>104775</xdr:rowOff>
    </xdr:from>
    <xdr:to>
      <xdr:col>4</xdr:col>
      <xdr:colOff>571500</xdr:colOff>
      <xdr:row>595</xdr:row>
      <xdr:rowOff>142875</xdr:rowOff>
    </xdr:to>
    <xdr:pic>
      <xdr:nvPicPr>
        <xdr:cNvPr id="56" name="Imagen 55">
          <a:extLst>
            <a:ext uri="{FF2B5EF4-FFF2-40B4-BE49-F238E27FC236}">
              <a16:creationId xmlns:a16="http://schemas.microsoft.com/office/drawing/2014/main" id="{9D010F4E-CC43-4C13-936D-8ECE9E455F04}"/>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66700" y="73607295"/>
          <a:ext cx="3474720" cy="2415540"/>
        </a:xfrm>
        <a:prstGeom prst="rect">
          <a:avLst/>
        </a:prstGeom>
      </xdr:spPr>
    </xdr:pic>
    <xdr:clientData/>
  </xdr:twoCellAnchor>
  <xdr:twoCellAnchor editAs="oneCell">
    <xdr:from>
      <xdr:col>6</xdr:col>
      <xdr:colOff>466725</xdr:colOff>
      <xdr:row>582</xdr:row>
      <xdr:rowOff>85725</xdr:rowOff>
    </xdr:from>
    <xdr:to>
      <xdr:col>10</xdr:col>
      <xdr:colOff>200025</xdr:colOff>
      <xdr:row>595</xdr:row>
      <xdr:rowOff>123825</xdr:rowOff>
    </xdr:to>
    <xdr:pic>
      <xdr:nvPicPr>
        <xdr:cNvPr id="57" name="Imagen 56">
          <a:extLst>
            <a:ext uri="{FF2B5EF4-FFF2-40B4-BE49-F238E27FC236}">
              <a16:creationId xmlns:a16="http://schemas.microsoft.com/office/drawing/2014/main" id="{81893169-7074-486C-A823-A18279CFD89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069205" y="73588245"/>
          <a:ext cx="3482340" cy="2415540"/>
        </a:xfrm>
        <a:prstGeom prst="rect">
          <a:avLst/>
        </a:prstGeom>
      </xdr:spPr>
    </xdr:pic>
    <xdr:clientData/>
  </xdr:twoCellAnchor>
  <xdr:twoCellAnchor editAs="oneCell">
    <xdr:from>
      <xdr:col>6</xdr:col>
      <xdr:colOff>428625</xdr:colOff>
      <xdr:row>534</xdr:row>
      <xdr:rowOff>76200</xdr:rowOff>
    </xdr:from>
    <xdr:to>
      <xdr:col>10</xdr:col>
      <xdr:colOff>169545</xdr:colOff>
      <xdr:row>547</xdr:row>
      <xdr:rowOff>121920</xdr:rowOff>
    </xdr:to>
    <xdr:pic>
      <xdr:nvPicPr>
        <xdr:cNvPr id="58" name="Imagen 57">
          <a:extLst>
            <a:ext uri="{FF2B5EF4-FFF2-40B4-BE49-F238E27FC236}">
              <a16:creationId xmlns:a16="http://schemas.microsoft.com/office/drawing/2014/main" id="{6AD9A646-168A-4001-843B-9D0F3122B7C1}"/>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5031105" y="64747140"/>
          <a:ext cx="3489960" cy="2423160"/>
        </a:xfrm>
        <a:prstGeom prst="rect">
          <a:avLst/>
        </a:prstGeom>
      </xdr:spPr>
    </xdr:pic>
    <xdr:clientData/>
  </xdr:twoCellAnchor>
  <xdr:twoCellAnchor editAs="oneCell">
    <xdr:from>
      <xdr:col>0</xdr:col>
      <xdr:colOff>485775</xdr:colOff>
      <xdr:row>198</xdr:row>
      <xdr:rowOff>47625</xdr:rowOff>
    </xdr:from>
    <xdr:to>
      <xdr:col>4</xdr:col>
      <xdr:colOff>797775</xdr:colOff>
      <xdr:row>211</xdr:row>
      <xdr:rowOff>91125</xdr:rowOff>
    </xdr:to>
    <xdr:pic>
      <xdr:nvPicPr>
        <xdr:cNvPr id="59" name="Imagen 58">
          <a:extLst>
            <a:ext uri="{FF2B5EF4-FFF2-40B4-BE49-F238E27FC236}">
              <a16:creationId xmlns:a16="http://schemas.microsoft.com/office/drawing/2014/main" id="{17BE3B47-041F-4B86-8EC6-34FDFC5145B9}"/>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85775" y="16224885"/>
          <a:ext cx="3481920" cy="252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3BC5275B-DF6E-4A96-9FFF-CE048E94D9A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3E9053D7-8A36-470D-9EE0-BE47AF676E6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46741</xdr:colOff>
      <xdr:row>85</xdr:row>
      <xdr:rowOff>27979</xdr:rowOff>
    </xdr:from>
    <xdr:to>
      <xdr:col>6</xdr:col>
      <xdr:colOff>539662</xdr:colOff>
      <xdr:row>98</xdr:row>
      <xdr:rowOff>142875</xdr:rowOff>
    </xdr:to>
    <xdr:pic>
      <xdr:nvPicPr>
        <xdr:cNvPr id="4" name="Imagen 3">
          <a:extLst>
            <a:ext uri="{FF2B5EF4-FFF2-40B4-BE49-F238E27FC236}">
              <a16:creationId xmlns:a16="http://schemas.microsoft.com/office/drawing/2014/main" id="{180BFBC0-FB0C-427E-AE6E-A6C95E7B179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98201" y="16045219"/>
          <a:ext cx="3540921" cy="2492336"/>
        </a:xfrm>
        <a:prstGeom prst="rect">
          <a:avLst/>
        </a:prstGeom>
      </xdr:spPr>
    </xdr:pic>
    <xdr:clientData/>
  </xdr:twoCellAnchor>
  <xdr:twoCellAnchor editAs="oneCell">
    <xdr:from>
      <xdr:col>7</xdr:col>
      <xdr:colOff>52689</xdr:colOff>
      <xdr:row>85</xdr:row>
      <xdr:rowOff>44069</xdr:rowOff>
    </xdr:from>
    <xdr:to>
      <xdr:col>11</xdr:col>
      <xdr:colOff>559080</xdr:colOff>
      <xdr:row>98</xdr:row>
      <xdr:rowOff>161924</xdr:rowOff>
    </xdr:to>
    <xdr:pic>
      <xdr:nvPicPr>
        <xdr:cNvPr id="5" name="Imagen 4">
          <a:extLst>
            <a:ext uri="{FF2B5EF4-FFF2-40B4-BE49-F238E27FC236}">
              <a16:creationId xmlns:a16="http://schemas.microsoft.com/office/drawing/2014/main" id="{DC3B386F-2D24-4FD4-B009-46A87CDED9F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3931269" y="16061309"/>
          <a:ext cx="3546771" cy="2495295"/>
        </a:xfrm>
        <a:prstGeom prst="rect">
          <a:avLst/>
        </a:prstGeom>
      </xdr:spPr>
    </xdr:pic>
    <xdr:clientData/>
  </xdr:twoCellAnchor>
  <xdr:twoCellAnchor editAs="oneCell">
    <xdr:from>
      <xdr:col>1</xdr:col>
      <xdr:colOff>38099</xdr:colOff>
      <xdr:row>69</xdr:row>
      <xdr:rowOff>18656</xdr:rowOff>
    </xdr:from>
    <xdr:to>
      <xdr:col>6</xdr:col>
      <xdr:colOff>530749</xdr:colOff>
      <xdr:row>82</xdr:row>
      <xdr:rowOff>133349</xdr:rowOff>
    </xdr:to>
    <xdr:pic>
      <xdr:nvPicPr>
        <xdr:cNvPr id="6" name="Imagen 5">
          <a:extLst>
            <a:ext uri="{FF2B5EF4-FFF2-40B4-BE49-F238E27FC236}">
              <a16:creationId xmlns:a16="http://schemas.microsoft.com/office/drawing/2014/main" id="{4FF6BDBD-3A77-4C06-9C27-2C419E579C87}"/>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289559" y="13086956"/>
          <a:ext cx="3540650" cy="2492133"/>
        </a:xfrm>
        <a:prstGeom prst="rect">
          <a:avLst/>
        </a:prstGeom>
      </xdr:spPr>
    </xdr:pic>
    <xdr:clientData/>
  </xdr:twoCellAnchor>
  <xdr:twoCellAnchor editAs="oneCell">
    <xdr:from>
      <xdr:col>7</xdr:col>
      <xdr:colOff>46724</xdr:colOff>
      <xdr:row>69</xdr:row>
      <xdr:rowOff>41173</xdr:rowOff>
    </xdr:from>
    <xdr:to>
      <xdr:col>11</xdr:col>
      <xdr:colOff>531575</xdr:colOff>
      <xdr:row>82</xdr:row>
      <xdr:rowOff>142874</xdr:rowOff>
    </xdr:to>
    <xdr:pic>
      <xdr:nvPicPr>
        <xdr:cNvPr id="7" name="Imagen 6">
          <a:extLst>
            <a:ext uri="{FF2B5EF4-FFF2-40B4-BE49-F238E27FC236}">
              <a16:creationId xmlns:a16="http://schemas.microsoft.com/office/drawing/2014/main" id="{9474BDD7-AF42-4272-BD5E-3F7FC216864C}"/>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3925304" y="13109473"/>
          <a:ext cx="3525231" cy="2479141"/>
        </a:xfrm>
        <a:prstGeom prst="rect">
          <a:avLst/>
        </a:prstGeom>
      </xdr:spPr>
    </xdr:pic>
    <xdr:clientData/>
  </xdr:twoCellAnchor>
  <xdr:twoCellAnchor editAs="oneCell">
    <xdr:from>
      <xdr:col>1</xdr:col>
      <xdr:colOff>40028</xdr:colOff>
      <xdr:row>53</xdr:row>
      <xdr:rowOff>9250</xdr:rowOff>
    </xdr:from>
    <xdr:to>
      <xdr:col>4</xdr:col>
      <xdr:colOff>361702</xdr:colOff>
      <xdr:row>65</xdr:row>
      <xdr:rowOff>19050</xdr:rowOff>
    </xdr:to>
    <xdr:pic>
      <xdr:nvPicPr>
        <xdr:cNvPr id="8" name="Imagen 7">
          <a:extLst>
            <a:ext uri="{FF2B5EF4-FFF2-40B4-BE49-F238E27FC236}">
              <a16:creationId xmlns:a16="http://schemas.microsoft.com/office/drawing/2014/main" id="{A7F92505-638A-44A7-A215-5806D773520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91488" y="10128610"/>
          <a:ext cx="1761854" cy="2204360"/>
        </a:xfrm>
        <a:prstGeom prst="rect">
          <a:avLst/>
        </a:prstGeom>
      </xdr:spPr>
    </xdr:pic>
    <xdr:clientData/>
  </xdr:twoCellAnchor>
  <xdr:twoCellAnchor editAs="oneCell">
    <xdr:from>
      <xdr:col>7</xdr:col>
      <xdr:colOff>20892</xdr:colOff>
      <xdr:row>53</xdr:row>
      <xdr:rowOff>4567</xdr:rowOff>
    </xdr:from>
    <xdr:to>
      <xdr:col>8</xdr:col>
      <xdr:colOff>1171575</xdr:colOff>
      <xdr:row>65</xdr:row>
      <xdr:rowOff>14811</xdr:rowOff>
    </xdr:to>
    <xdr:pic>
      <xdr:nvPicPr>
        <xdr:cNvPr id="9" name="Imagen 8">
          <a:extLst>
            <a:ext uri="{FF2B5EF4-FFF2-40B4-BE49-F238E27FC236}">
              <a16:creationId xmlns:a16="http://schemas.microsoft.com/office/drawing/2014/main" id="{2420867A-B7EA-4F78-98C6-DA9F8B6621DC}"/>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3899472" y="10123927"/>
          <a:ext cx="1737423" cy="2204804"/>
        </a:xfrm>
        <a:prstGeom prst="rect">
          <a:avLst/>
        </a:prstGeom>
      </xdr:spPr>
    </xdr:pic>
    <xdr:clientData/>
  </xdr:twoCellAnchor>
  <xdr:twoCellAnchor editAs="oneCell">
    <xdr:from>
      <xdr:col>1</xdr:col>
      <xdr:colOff>28575</xdr:colOff>
      <xdr:row>5</xdr:row>
      <xdr:rowOff>28575</xdr:rowOff>
    </xdr:from>
    <xdr:to>
      <xdr:col>6</xdr:col>
      <xdr:colOff>543200</xdr:colOff>
      <xdr:row>18</xdr:row>
      <xdr:rowOff>150225</xdr:rowOff>
    </xdr:to>
    <xdr:pic>
      <xdr:nvPicPr>
        <xdr:cNvPr id="10" name="Imagen 9">
          <a:extLst>
            <a:ext uri="{FF2B5EF4-FFF2-40B4-BE49-F238E27FC236}">
              <a16:creationId xmlns:a16="http://schemas.microsoft.com/office/drawing/2014/main" id="{52709C3C-05B0-43A7-BB8A-E5D408D36F7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80035" y="1194435"/>
          <a:ext cx="3562625" cy="2514330"/>
        </a:xfrm>
        <a:prstGeom prst="rect">
          <a:avLst/>
        </a:prstGeom>
      </xdr:spPr>
    </xdr:pic>
    <xdr:clientData/>
  </xdr:twoCellAnchor>
  <xdr:twoCellAnchor editAs="oneCell">
    <xdr:from>
      <xdr:col>7</xdr:col>
      <xdr:colOff>67475</xdr:colOff>
      <xdr:row>5</xdr:row>
      <xdr:rowOff>57150</xdr:rowOff>
    </xdr:from>
    <xdr:to>
      <xdr:col>11</xdr:col>
      <xdr:colOff>563025</xdr:colOff>
      <xdr:row>18</xdr:row>
      <xdr:rowOff>157350</xdr:rowOff>
    </xdr:to>
    <xdr:pic>
      <xdr:nvPicPr>
        <xdr:cNvPr id="11" name="Imagen 10">
          <a:extLst>
            <a:ext uri="{FF2B5EF4-FFF2-40B4-BE49-F238E27FC236}">
              <a16:creationId xmlns:a16="http://schemas.microsoft.com/office/drawing/2014/main" id="{C0CA3CAF-39AE-462F-A8E9-26A8A01DAF82}"/>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946055" y="1223010"/>
          <a:ext cx="3535930" cy="2492880"/>
        </a:xfrm>
        <a:prstGeom prst="rect">
          <a:avLst/>
        </a:prstGeom>
      </xdr:spPr>
    </xdr:pic>
    <xdr:clientData/>
  </xdr:twoCellAnchor>
  <xdr:twoCellAnchor editAs="oneCell">
    <xdr:from>
      <xdr:col>7</xdr:col>
      <xdr:colOff>26100</xdr:colOff>
      <xdr:row>21</xdr:row>
      <xdr:rowOff>45150</xdr:rowOff>
    </xdr:from>
    <xdr:to>
      <xdr:col>11</xdr:col>
      <xdr:colOff>569150</xdr:colOff>
      <xdr:row>34</xdr:row>
      <xdr:rowOff>180975</xdr:rowOff>
    </xdr:to>
    <xdr:pic>
      <xdr:nvPicPr>
        <xdr:cNvPr id="12" name="Imagen 11">
          <a:extLst>
            <a:ext uri="{FF2B5EF4-FFF2-40B4-BE49-F238E27FC236}">
              <a16:creationId xmlns:a16="http://schemas.microsoft.com/office/drawing/2014/main" id="{7AAD0C86-4B42-48CD-B22B-1274C8A7228E}"/>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04680" y="4213290"/>
          <a:ext cx="3583430" cy="2528505"/>
        </a:xfrm>
        <a:prstGeom prst="rect">
          <a:avLst/>
        </a:prstGeom>
      </xdr:spPr>
    </xdr:pic>
    <xdr:clientData/>
  </xdr:twoCellAnchor>
  <xdr:twoCellAnchor editAs="oneCell">
    <xdr:from>
      <xdr:col>1</xdr:col>
      <xdr:colOff>28575</xdr:colOff>
      <xdr:row>21</xdr:row>
      <xdr:rowOff>47625</xdr:rowOff>
    </xdr:from>
    <xdr:to>
      <xdr:col>6</xdr:col>
      <xdr:colOff>520700</xdr:colOff>
      <xdr:row>34</xdr:row>
      <xdr:rowOff>152400</xdr:rowOff>
    </xdr:to>
    <xdr:pic>
      <xdr:nvPicPr>
        <xdr:cNvPr id="13" name="Imagen 12">
          <a:extLst>
            <a:ext uri="{FF2B5EF4-FFF2-40B4-BE49-F238E27FC236}">
              <a16:creationId xmlns:a16="http://schemas.microsoft.com/office/drawing/2014/main" id="{92DBDC6F-92BE-4C2C-9EC0-03876088B0DA}"/>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80035" y="4215765"/>
          <a:ext cx="3540125" cy="2497455"/>
        </a:xfrm>
        <a:prstGeom prst="rect">
          <a:avLst/>
        </a:prstGeom>
      </xdr:spPr>
    </xdr:pic>
    <xdr:clientData/>
  </xdr:twoCellAnchor>
  <xdr:twoCellAnchor editAs="oneCell">
    <xdr:from>
      <xdr:col>1</xdr:col>
      <xdr:colOff>28575</xdr:colOff>
      <xdr:row>37</xdr:row>
      <xdr:rowOff>19050</xdr:rowOff>
    </xdr:from>
    <xdr:to>
      <xdr:col>4</xdr:col>
      <xdr:colOff>450394</xdr:colOff>
      <xdr:row>49</xdr:row>
      <xdr:rowOff>162375</xdr:rowOff>
    </xdr:to>
    <xdr:pic>
      <xdr:nvPicPr>
        <xdr:cNvPr id="14" name="Imagen 13">
          <a:extLst>
            <a:ext uri="{FF2B5EF4-FFF2-40B4-BE49-F238E27FC236}">
              <a16:creationId xmlns:a16="http://schemas.microsoft.com/office/drawing/2014/main" id="{636133E0-84C0-49FE-964E-178A82976B25}"/>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rot="5400000">
          <a:off x="42092" y="7427413"/>
          <a:ext cx="2337885" cy="1861999"/>
        </a:xfrm>
        <a:prstGeom prst="rect">
          <a:avLst/>
        </a:prstGeom>
      </xdr:spPr>
    </xdr:pic>
    <xdr:clientData/>
  </xdr:twoCellAnchor>
  <xdr:twoCellAnchor editAs="oneCell">
    <xdr:from>
      <xdr:col>4</xdr:col>
      <xdr:colOff>468227</xdr:colOff>
      <xdr:row>39</xdr:row>
      <xdr:rowOff>95704</xdr:rowOff>
    </xdr:from>
    <xdr:to>
      <xdr:col>6</xdr:col>
      <xdr:colOff>534564</xdr:colOff>
      <xdr:row>50</xdr:row>
      <xdr:rowOff>171453</xdr:rowOff>
    </xdr:to>
    <xdr:pic>
      <xdr:nvPicPr>
        <xdr:cNvPr id="15" name="Imagen 14">
          <a:extLst>
            <a:ext uri="{FF2B5EF4-FFF2-40B4-BE49-F238E27FC236}">
              <a16:creationId xmlns:a16="http://schemas.microsoft.com/office/drawing/2014/main" id="{0211D442-F4C1-42F5-BCD9-8721D2F86FBB}"/>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rot="5400000">
          <a:off x="1953231" y="7838520"/>
          <a:ext cx="2087429" cy="1674157"/>
        </a:xfrm>
        <a:prstGeom prst="rect">
          <a:avLst/>
        </a:prstGeom>
      </xdr:spPr>
    </xdr:pic>
    <xdr:clientData/>
  </xdr:twoCellAnchor>
  <xdr:twoCellAnchor editAs="oneCell">
    <xdr:from>
      <xdr:col>7</xdr:col>
      <xdr:colOff>28575</xdr:colOff>
      <xdr:row>37</xdr:row>
      <xdr:rowOff>9527</xdr:rowOff>
    </xdr:from>
    <xdr:to>
      <xdr:col>8</xdr:col>
      <xdr:colOff>1152525</xdr:colOff>
      <xdr:row>48</xdr:row>
      <xdr:rowOff>174626</xdr:rowOff>
    </xdr:to>
    <xdr:pic>
      <xdr:nvPicPr>
        <xdr:cNvPr id="16" name="Imagen 15">
          <a:extLst>
            <a:ext uri="{FF2B5EF4-FFF2-40B4-BE49-F238E27FC236}">
              <a16:creationId xmlns:a16="http://schemas.microsoft.com/office/drawing/2014/main" id="{E516F780-C8A9-447B-9E53-613C6E695D6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rot="5400000">
          <a:off x="3674110" y="7412992"/>
          <a:ext cx="2176779" cy="1710690"/>
        </a:xfrm>
        <a:prstGeom prst="rect">
          <a:avLst/>
        </a:prstGeom>
      </xdr:spPr>
    </xdr:pic>
    <xdr:clientData/>
  </xdr:twoCellAnchor>
  <xdr:twoCellAnchor editAs="oneCell">
    <xdr:from>
      <xdr:col>8</xdr:col>
      <xdr:colOff>1171200</xdr:colOff>
      <xdr:row>38</xdr:row>
      <xdr:rowOff>114576</xdr:rowOff>
    </xdr:from>
    <xdr:to>
      <xdr:col>11</xdr:col>
      <xdr:colOff>568537</xdr:colOff>
      <xdr:row>51</xdr:row>
      <xdr:rowOff>0</xdr:rowOff>
    </xdr:to>
    <xdr:pic>
      <xdr:nvPicPr>
        <xdr:cNvPr id="17" name="Imagen 16">
          <a:extLst>
            <a:ext uri="{FF2B5EF4-FFF2-40B4-BE49-F238E27FC236}">
              <a16:creationId xmlns:a16="http://schemas.microsoft.com/office/drawing/2014/main" id="{EB4B4AB1-B7EB-44AE-BB39-9E5D124A7EB5}"/>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rot="5400000">
          <a:off x="5426767" y="7677629"/>
          <a:ext cx="2270484" cy="1850977"/>
        </a:xfrm>
        <a:prstGeom prst="rect">
          <a:avLst/>
        </a:prstGeom>
      </xdr:spPr>
    </xdr:pic>
    <xdr:clientData/>
  </xdr:twoCellAnchor>
  <xdr:twoCellAnchor editAs="oneCell">
    <xdr:from>
      <xdr:col>4</xdr:col>
      <xdr:colOff>392453</xdr:colOff>
      <xdr:row>54</xdr:row>
      <xdr:rowOff>180700</xdr:rowOff>
    </xdr:from>
    <xdr:to>
      <xdr:col>6</xdr:col>
      <xdr:colOff>530771</xdr:colOff>
      <xdr:row>66</xdr:row>
      <xdr:rowOff>161924</xdr:rowOff>
    </xdr:to>
    <xdr:pic>
      <xdr:nvPicPr>
        <xdr:cNvPr id="18" name="Imagen 17">
          <a:extLst>
            <a:ext uri="{FF2B5EF4-FFF2-40B4-BE49-F238E27FC236}">
              <a16:creationId xmlns:a16="http://schemas.microsoft.com/office/drawing/2014/main" id="{78A30D7A-9E71-47B1-8CCF-B2BF7D230ED5}"/>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084093" y="10482940"/>
          <a:ext cx="1746138" cy="2175784"/>
        </a:xfrm>
        <a:prstGeom prst="rect">
          <a:avLst/>
        </a:prstGeom>
      </xdr:spPr>
    </xdr:pic>
    <xdr:clientData/>
  </xdr:twoCellAnchor>
  <xdr:twoCellAnchor editAs="oneCell">
    <xdr:from>
      <xdr:col>8</xdr:col>
      <xdr:colOff>1219201</xdr:colOff>
      <xdr:row>54</xdr:row>
      <xdr:rowOff>152400</xdr:rowOff>
    </xdr:from>
    <xdr:to>
      <xdr:col>11</xdr:col>
      <xdr:colOff>559594</xdr:colOff>
      <xdr:row>66</xdr:row>
      <xdr:rowOff>161925</xdr:rowOff>
    </xdr:to>
    <xdr:pic>
      <xdr:nvPicPr>
        <xdr:cNvPr id="19" name="Imagen 18">
          <a:extLst>
            <a:ext uri="{FF2B5EF4-FFF2-40B4-BE49-F238E27FC236}">
              <a16:creationId xmlns:a16="http://schemas.microsoft.com/office/drawing/2014/main" id="{77151D48-242F-4243-B4A1-308B2F79B521}"/>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5684521" y="10454640"/>
          <a:ext cx="1794033" cy="220408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24CE0FC1-D8BB-4F57-ACFB-AD5EF19E01F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50997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8E404121-E1DF-405F-A1F5-159CCCFC1D7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504255</xdr:colOff>
      <xdr:row>92</xdr:row>
      <xdr:rowOff>32870</xdr:rowOff>
    </xdr:from>
    <xdr:to>
      <xdr:col>6</xdr:col>
      <xdr:colOff>723900</xdr:colOff>
      <xdr:row>98</xdr:row>
      <xdr:rowOff>160141</xdr:rowOff>
    </xdr:to>
    <xdr:pic>
      <xdr:nvPicPr>
        <xdr:cNvPr id="4" name="Imagen 3">
          <a:extLst>
            <a:ext uri="{FF2B5EF4-FFF2-40B4-BE49-F238E27FC236}">
              <a16:creationId xmlns:a16="http://schemas.microsoft.com/office/drawing/2014/main" id="{69DFC89A-F8E8-4265-9DEF-18597F02B88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075755" y="28988870"/>
          <a:ext cx="2939985" cy="1597931"/>
        </a:xfrm>
        <a:prstGeom prst="rect">
          <a:avLst/>
        </a:prstGeom>
      </xdr:spPr>
    </xdr:pic>
    <xdr:clientData/>
  </xdr:twoCellAnchor>
  <xdr:twoCellAnchor editAs="oneCell">
    <xdr:from>
      <xdr:col>7</xdr:col>
      <xdr:colOff>25360</xdr:colOff>
      <xdr:row>86</xdr:row>
      <xdr:rowOff>502933</xdr:rowOff>
    </xdr:from>
    <xdr:to>
      <xdr:col>9</xdr:col>
      <xdr:colOff>516096</xdr:colOff>
      <xdr:row>95</xdr:row>
      <xdr:rowOff>353217</xdr:rowOff>
    </xdr:to>
    <xdr:pic>
      <xdr:nvPicPr>
        <xdr:cNvPr id="5" name="Imagen 4">
          <a:extLst>
            <a:ext uri="{FF2B5EF4-FFF2-40B4-BE49-F238E27FC236}">
              <a16:creationId xmlns:a16="http://schemas.microsoft.com/office/drawing/2014/main" id="{918CF6FE-21B3-46B8-8FAD-DCBFEFB6B60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191720" y="27965413"/>
          <a:ext cx="2616716" cy="1915304"/>
        </a:xfrm>
        <a:prstGeom prst="rect">
          <a:avLst/>
        </a:prstGeom>
      </xdr:spPr>
    </xdr:pic>
    <xdr:clientData/>
  </xdr:twoCellAnchor>
  <xdr:twoCellAnchor editAs="oneCell">
    <xdr:from>
      <xdr:col>2</xdr:col>
      <xdr:colOff>513320</xdr:colOff>
      <xdr:row>85</xdr:row>
      <xdr:rowOff>69227</xdr:rowOff>
    </xdr:from>
    <xdr:to>
      <xdr:col>6</xdr:col>
      <xdr:colOff>694395</xdr:colOff>
      <xdr:row>91</xdr:row>
      <xdr:rowOff>148747</xdr:rowOff>
    </xdr:to>
    <xdr:pic>
      <xdr:nvPicPr>
        <xdr:cNvPr id="6" name="Imagen 5">
          <a:extLst>
            <a:ext uri="{FF2B5EF4-FFF2-40B4-BE49-F238E27FC236}">
              <a16:creationId xmlns:a16="http://schemas.microsoft.com/office/drawing/2014/main" id="{24FBB40B-B7C0-4BC9-8405-D64E1E48A76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084820" y="27333587"/>
          <a:ext cx="2901415" cy="1580660"/>
        </a:xfrm>
        <a:prstGeom prst="rect">
          <a:avLst/>
        </a:prstGeom>
      </xdr:spPr>
    </xdr:pic>
    <xdr:clientData/>
  </xdr:twoCellAnchor>
  <xdr:twoCellAnchor editAs="oneCell">
    <xdr:from>
      <xdr:col>9</xdr:col>
      <xdr:colOff>552961</xdr:colOff>
      <xdr:row>86</xdr:row>
      <xdr:rowOff>502933</xdr:rowOff>
    </xdr:from>
    <xdr:to>
      <xdr:col>11</xdr:col>
      <xdr:colOff>1350569</xdr:colOff>
      <xdr:row>95</xdr:row>
      <xdr:rowOff>353217</xdr:rowOff>
    </xdr:to>
    <xdr:pic>
      <xdr:nvPicPr>
        <xdr:cNvPr id="7" name="Imagen 6">
          <a:extLst>
            <a:ext uri="{FF2B5EF4-FFF2-40B4-BE49-F238E27FC236}">
              <a16:creationId xmlns:a16="http://schemas.microsoft.com/office/drawing/2014/main" id="{AAB27D87-D4F6-4BA3-8997-CC7F9D88AD6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845301" y="27965413"/>
          <a:ext cx="2611168" cy="1915304"/>
        </a:xfrm>
        <a:prstGeom prst="rect">
          <a:avLst/>
        </a:prstGeom>
      </xdr:spPr>
    </xdr:pic>
    <xdr:clientData/>
  </xdr:twoCellAnchor>
  <xdr:twoCellAnchor editAs="oneCell">
    <xdr:from>
      <xdr:col>8</xdr:col>
      <xdr:colOff>440073</xdr:colOff>
      <xdr:row>28</xdr:row>
      <xdr:rowOff>596108</xdr:rowOff>
    </xdr:from>
    <xdr:to>
      <xdr:col>11</xdr:col>
      <xdr:colOff>596192</xdr:colOff>
      <xdr:row>34</xdr:row>
      <xdr:rowOff>174313</xdr:rowOff>
    </xdr:to>
    <xdr:pic>
      <xdr:nvPicPr>
        <xdr:cNvPr id="8" name="Imagen 7">
          <a:extLst>
            <a:ext uri="{FF2B5EF4-FFF2-40B4-BE49-F238E27FC236}">
              <a16:creationId xmlns:a16="http://schemas.microsoft.com/office/drawing/2014/main" id="{F6155E54-13F3-4ABF-ADE0-47364ED81EB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193173" y="8459948"/>
          <a:ext cx="3508919" cy="1917545"/>
        </a:xfrm>
        <a:prstGeom prst="rect">
          <a:avLst/>
        </a:prstGeom>
      </xdr:spPr>
    </xdr:pic>
    <xdr:clientData/>
  </xdr:twoCellAnchor>
  <xdr:twoCellAnchor editAs="oneCell">
    <xdr:from>
      <xdr:col>2</xdr:col>
      <xdr:colOff>331573</xdr:colOff>
      <xdr:row>5</xdr:row>
      <xdr:rowOff>7633</xdr:rowOff>
    </xdr:from>
    <xdr:to>
      <xdr:col>6</xdr:col>
      <xdr:colOff>1104743</xdr:colOff>
      <xdr:row>12</xdr:row>
      <xdr:rowOff>581817</xdr:rowOff>
    </xdr:to>
    <xdr:pic>
      <xdr:nvPicPr>
        <xdr:cNvPr id="9" name="Imagen 8">
          <a:extLst>
            <a:ext uri="{FF2B5EF4-FFF2-40B4-BE49-F238E27FC236}">
              <a16:creationId xmlns:a16="http://schemas.microsoft.com/office/drawing/2014/main" id="{F99EFB03-74EA-4B04-B4DB-6D720475F253}"/>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903073" y="1432573"/>
          <a:ext cx="3493510" cy="1915304"/>
        </a:xfrm>
        <a:prstGeom prst="rect">
          <a:avLst/>
        </a:prstGeom>
      </xdr:spPr>
    </xdr:pic>
    <xdr:clientData/>
  </xdr:twoCellAnchor>
  <xdr:twoCellAnchor editAs="oneCell">
    <xdr:from>
      <xdr:col>8</xdr:col>
      <xdr:colOff>363873</xdr:colOff>
      <xdr:row>5</xdr:row>
      <xdr:rowOff>7633</xdr:rowOff>
    </xdr:from>
    <xdr:to>
      <xdr:col>11</xdr:col>
      <xdr:colOff>519992</xdr:colOff>
      <xdr:row>12</xdr:row>
      <xdr:rowOff>581817</xdr:rowOff>
    </xdr:to>
    <xdr:pic>
      <xdr:nvPicPr>
        <xdr:cNvPr id="10" name="Imagen 9">
          <a:extLst>
            <a:ext uri="{FF2B5EF4-FFF2-40B4-BE49-F238E27FC236}">
              <a16:creationId xmlns:a16="http://schemas.microsoft.com/office/drawing/2014/main" id="{96D0BDB2-60F8-496E-98F4-60D1354F0F11}"/>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6116973" y="1432573"/>
          <a:ext cx="3508919" cy="1915304"/>
        </a:xfrm>
        <a:prstGeom prst="rect">
          <a:avLst/>
        </a:prstGeom>
      </xdr:spPr>
    </xdr:pic>
    <xdr:clientData/>
  </xdr:twoCellAnchor>
  <xdr:twoCellAnchor editAs="oneCell">
    <xdr:from>
      <xdr:col>8</xdr:col>
      <xdr:colOff>367599</xdr:colOff>
      <xdr:row>12</xdr:row>
      <xdr:rowOff>592383</xdr:rowOff>
    </xdr:from>
    <xdr:to>
      <xdr:col>11</xdr:col>
      <xdr:colOff>525790</xdr:colOff>
      <xdr:row>18</xdr:row>
      <xdr:rowOff>168516</xdr:rowOff>
    </xdr:to>
    <xdr:pic>
      <xdr:nvPicPr>
        <xdr:cNvPr id="11" name="Imagen 10">
          <a:extLst>
            <a:ext uri="{FF2B5EF4-FFF2-40B4-BE49-F238E27FC236}">
              <a16:creationId xmlns:a16="http://schemas.microsoft.com/office/drawing/2014/main" id="{31B37A77-7599-4A84-BBCD-F7BFFE14C16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6120699" y="3358443"/>
          <a:ext cx="3510991" cy="1915473"/>
        </a:xfrm>
        <a:prstGeom prst="rect">
          <a:avLst/>
        </a:prstGeom>
      </xdr:spPr>
    </xdr:pic>
    <xdr:clientData/>
  </xdr:twoCellAnchor>
  <xdr:twoCellAnchor editAs="oneCell">
    <xdr:from>
      <xdr:col>2</xdr:col>
      <xdr:colOff>329499</xdr:colOff>
      <xdr:row>21</xdr:row>
      <xdr:rowOff>30408</xdr:rowOff>
    </xdr:from>
    <xdr:to>
      <xdr:col>6</xdr:col>
      <xdr:colOff>1106815</xdr:colOff>
      <xdr:row>28</xdr:row>
      <xdr:rowOff>606666</xdr:rowOff>
    </xdr:to>
    <xdr:pic>
      <xdr:nvPicPr>
        <xdr:cNvPr id="12" name="Imagen 11">
          <a:extLst>
            <a:ext uri="{FF2B5EF4-FFF2-40B4-BE49-F238E27FC236}">
              <a16:creationId xmlns:a16="http://schemas.microsoft.com/office/drawing/2014/main" id="{04A47F1C-AA1C-410F-9FAB-C925F3F04787}"/>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900999" y="6553128"/>
          <a:ext cx="3497656" cy="1917378"/>
        </a:xfrm>
        <a:prstGeom prst="rect">
          <a:avLst/>
        </a:prstGeom>
      </xdr:spPr>
    </xdr:pic>
    <xdr:clientData/>
  </xdr:twoCellAnchor>
  <xdr:twoCellAnchor editAs="oneCell">
    <xdr:from>
      <xdr:col>2</xdr:col>
      <xdr:colOff>304649</xdr:colOff>
      <xdr:row>28</xdr:row>
      <xdr:rowOff>628831</xdr:rowOff>
    </xdr:from>
    <xdr:to>
      <xdr:col>6</xdr:col>
      <xdr:colOff>1084038</xdr:colOff>
      <xdr:row>35</xdr:row>
      <xdr:rowOff>8245</xdr:rowOff>
    </xdr:to>
    <xdr:pic>
      <xdr:nvPicPr>
        <xdr:cNvPr id="13" name="Imagen 12">
          <a:extLst>
            <a:ext uri="{FF2B5EF4-FFF2-40B4-BE49-F238E27FC236}">
              <a16:creationId xmlns:a16="http://schemas.microsoft.com/office/drawing/2014/main" id="{611585D5-8356-4ABA-9657-7701B4AD8742}"/>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876149" y="8492671"/>
          <a:ext cx="3499729" cy="1909254"/>
        </a:xfrm>
        <a:prstGeom prst="rect">
          <a:avLst/>
        </a:prstGeom>
      </xdr:spPr>
    </xdr:pic>
    <xdr:clientData/>
  </xdr:twoCellAnchor>
  <xdr:twoCellAnchor editAs="oneCell">
    <xdr:from>
      <xdr:col>8</xdr:col>
      <xdr:colOff>440073</xdr:colOff>
      <xdr:row>21</xdr:row>
      <xdr:rowOff>11358</xdr:rowOff>
    </xdr:from>
    <xdr:to>
      <xdr:col>11</xdr:col>
      <xdr:colOff>596192</xdr:colOff>
      <xdr:row>28</xdr:row>
      <xdr:rowOff>587616</xdr:rowOff>
    </xdr:to>
    <xdr:pic>
      <xdr:nvPicPr>
        <xdr:cNvPr id="14" name="Imagen 13">
          <a:extLst>
            <a:ext uri="{FF2B5EF4-FFF2-40B4-BE49-F238E27FC236}">
              <a16:creationId xmlns:a16="http://schemas.microsoft.com/office/drawing/2014/main" id="{6A835DD9-1F33-4BEC-9220-C977BDDD8FCD}"/>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6193173" y="6534078"/>
          <a:ext cx="3508919" cy="1917378"/>
        </a:xfrm>
        <a:prstGeom prst="rect">
          <a:avLst/>
        </a:prstGeom>
      </xdr:spPr>
    </xdr:pic>
    <xdr:clientData/>
  </xdr:twoCellAnchor>
  <xdr:twoCellAnchor editAs="oneCell">
    <xdr:from>
      <xdr:col>2</xdr:col>
      <xdr:colOff>333224</xdr:colOff>
      <xdr:row>12</xdr:row>
      <xdr:rowOff>601908</xdr:rowOff>
    </xdr:from>
    <xdr:to>
      <xdr:col>6</xdr:col>
      <xdr:colOff>1112613</xdr:colOff>
      <xdr:row>18</xdr:row>
      <xdr:rowOff>178041</xdr:rowOff>
    </xdr:to>
    <xdr:pic>
      <xdr:nvPicPr>
        <xdr:cNvPr id="15" name="Imagen 14">
          <a:extLst>
            <a:ext uri="{FF2B5EF4-FFF2-40B4-BE49-F238E27FC236}">
              <a16:creationId xmlns:a16="http://schemas.microsoft.com/office/drawing/2014/main" id="{05467593-60B9-4802-B044-08EAA91FCE1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904724" y="3367968"/>
          <a:ext cx="3499729" cy="1915473"/>
        </a:xfrm>
        <a:prstGeom prst="rect">
          <a:avLst/>
        </a:prstGeom>
      </xdr:spPr>
    </xdr:pic>
    <xdr:clientData/>
  </xdr:twoCellAnchor>
  <xdr:twoCellAnchor editAs="oneCell">
    <xdr:from>
      <xdr:col>2</xdr:col>
      <xdr:colOff>331573</xdr:colOff>
      <xdr:row>37</xdr:row>
      <xdr:rowOff>32482</xdr:rowOff>
    </xdr:from>
    <xdr:to>
      <xdr:col>6</xdr:col>
      <xdr:colOff>1104743</xdr:colOff>
      <xdr:row>47</xdr:row>
      <xdr:rowOff>33093</xdr:rowOff>
    </xdr:to>
    <xdr:pic>
      <xdr:nvPicPr>
        <xdr:cNvPr id="16" name="Imagen 15">
          <a:extLst>
            <a:ext uri="{FF2B5EF4-FFF2-40B4-BE49-F238E27FC236}">
              <a16:creationId xmlns:a16="http://schemas.microsoft.com/office/drawing/2014/main" id="{B07B45B7-17E3-4DA6-899F-5FA7703C039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903073" y="11523442"/>
          <a:ext cx="3493510" cy="1913231"/>
        </a:xfrm>
        <a:prstGeom prst="rect">
          <a:avLst/>
        </a:prstGeom>
      </xdr:spPr>
    </xdr:pic>
    <xdr:clientData/>
  </xdr:twoCellAnchor>
  <xdr:twoCellAnchor editAs="oneCell">
    <xdr:from>
      <xdr:col>2</xdr:col>
      <xdr:colOff>325773</xdr:colOff>
      <xdr:row>47</xdr:row>
      <xdr:rowOff>55258</xdr:rowOff>
    </xdr:from>
    <xdr:to>
      <xdr:col>6</xdr:col>
      <xdr:colOff>1101017</xdr:colOff>
      <xdr:row>50</xdr:row>
      <xdr:rowOff>153192</xdr:rowOff>
    </xdr:to>
    <xdr:pic>
      <xdr:nvPicPr>
        <xdr:cNvPr id="17" name="Imagen 16">
          <a:extLst>
            <a:ext uri="{FF2B5EF4-FFF2-40B4-BE49-F238E27FC236}">
              <a16:creationId xmlns:a16="http://schemas.microsoft.com/office/drawing/2014/main" id="{CB650052-5690-4743-952E-1A8781D7D246}"/>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897273" y="13458838"/>
          <a:ext cx="3495584" cy="1911494"/>
        </a:xfrm>
        <a:prstGeom prst="rect">
          <a:avLst/>
        </a:prstGeom>
      </xdr:spPr>
    </xdr:pic>
    <xdr:clientData/>
  </xdr:twoCellAnchor>
  <xdr:twoCellAnchor editAs="oneCell">
    <xdr:from>
      <xdr:col>8</xdr:col>
      <xdr:colOff>443799</xdr:colOff>
      <xdr:row>37</xdr:row>
      <xdr:rowOff>15083</xdr:rowOff>
    </xdr:from>
    <xdr:to>
      <xdr:col>11</xdr:col>
      <xdr:colOff>601990</xdr:colOff>
      <xdr:row>47</xdr:row>
      <xdr:rowOff>21913</xdr:rowOff>
    </xdr:to>
    <xdr:pic>
      <xdr:nvPicPr>
        <xdr:cNvPr id="18" name="Imagen 17">
          <a:extLst>
            <a:ext uri="{FF2B5EF4-FFF2-40B4-BE49-F238E27FC236}">
              <a16:creationId xmlns:a16="http://schemas.microsoft.com/office/drawing/2014/main" id="{C7A13CA9-7701-471B-8C67-E4AB3928938B}"/>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196899" y="11506043"/>
          <a:ext cx="3510991" cy="1919450"/>
        </a:xfrm>
        <a:prstGeom prst="rect">
          <a:avLst/>
        </a:prstGeom>
      </xdr:spPr>
    </xdr:pic>
    <xdr:clientData/>
  </xdr:twoCellAnchor>
  <xdr:twoCellAnchor editAs="oneCell">
    <xdr:from>
      <xdr:col>8</xdr:col>
      <xdr:colOff>445873</xdr:colOff>
      <xdr:row>47</xdr:row>
      <xdr:rowOff>64783</xdr:rowOff>
    </xdr:from>
    <xdr:to>
      <xdr:col>11</xdr:col>
      <xdr:colOff>599918</xdr:colOff>
      <xdr:row>50</xdr:row>
      <xdr:rowOff>162717</xdr:rowOff>
    </xdr:to>
    <xdr:pic>
      <xdr:nvPicPr>
        <xdr:cNvPr id="19" name="Imagen 18">
          <a:extLst>
            <a:ext uri="{FF2B5EF4-FFF2-40B4-BE49-F238E27FC236}">
              <a16:creationId xmlns:a16="http://schemas.microsoft.com/office/drawing/2014/main" id="{E2629832-4340-4229-B664-CE7583BD85FC}"/>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198973" y="13468363"/>
          <a:ext cx="3506845" cy="1911494"/>
        </a:xfrm>
        <a:prstGeom prst="rect">
          <a:avLst/>
        </a:prstGeom>
      </xdr:spPr>
    </xdr:pic>
    <xdr:clientData/>
  </xdr:twoCellAnchor>
  <xdr:twoCellAnchor editAs="oneCell">
    <xdr:from>
      <xdr:col>2</xdr:col>
      <xdr:colOff>293473</xdr:colOff>
      <xdr:row>53</xdr:row>
      <xdr:rowOff>32482</xdr:rowOff>
    </xdr:from>
    <xdr:to>
      <xdr:col>6</xdr:col>
      <xdr:colOff>1066643</xdr:colOff>
      <xdr:row>63</xdr:row>
      <xdr:rowOff>33093</xdr:rowOff>
    </xdr:to>
    <xdr:pic>
      <xdr:nvPicPr>
        <xdr:cNvPr id="20" name="Imagen 19">
          <a:extLst>
            <a:ext uri="{FF2B5EF4-FFF2-40B4-BE49-F238E27FC236}">
              <a16:creationId xmlns:a16="http://schemas.microsoft.com/office/drawing/2014/main" id="{E5ACEA47-A506-4AB2-BDA6-307D75875A15}"/>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864973" y="17040322"/>
          <a:ext cx="3493510" cy="1913231"/>
        </a:xfrm>
        <a:prstGeom prst="rect">
          <a:avLst/>
        </a:prstGeom>
      </xdr:spPr>
    </xdr:pic>
    <xdr:clientData/>
  </xdr:twoCellAnchor>
  <xdr:twoCellAnchor editAs="oneCell">
    <xdr:from>
      <xdr:col>2</xdr:col>
      <xdr:colOff>287673</xdr:colOff>
      <xdr:row>63</xdr:row>
      <xdr:rowOff>68508</xdr:rowOff>
    </xdr:from>
    <xdr:to>
      <xdr:col>6</xdr:col>
      <xdr:colOff>1062917</xdr:colOff>
      <xdr:row>66</xdr:row>
      <xdr:rowOff>168516</xdr:rowOff>
    </xdr:to>
    <xdr:pic>
      <xdr:nvPicPr>
        <xdr:cNvPr id="21" name="Imagen 20">
          <a:extLst>
            <a:ext uri="{FF2B5EF4-FFF2-40B4-BE49-F238E27FC236}">
              <a16:creationId xmlns:a16="http://schemas.microsoft.com/office/drawing/2014/main" id="{17A1AA06-CF81-4201-B56B-86027C836A1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59173" y="18988968"/>
          <a:ext cx="3495584" cy="1913568"/>
        </a:xfrm>
        <a:prstGeom prst="rect">
          <a:avLst/>
        </a:prstGeom>
      </xdr:spPr>
    </xdr:pic>
    <xdr:clientData/>
  </xdr:twoCellAnchor>
  <xdr:twoCellAnchor editAs="oneCell">
    <xdr:from>
      <xdr:col>8</xdr:col>
      <xdr:colOff>141073</xdr:colOff>
      <xdr:row>53</xdr:row>
      <xdr:rowOff>45733</xdr:rowOff>
    </xdr:from>
    <xdr:to>
      <xdr:col>11</xdr:col>
      <xdr:colOff>295118</xdr:colOff>
      <xdr:row>63</xdr:row>
      <xdr:rowOff>48417</xdr:rowOff>
    </xdr:to>
    <xdr:pic>
      <xdr:nvPicPr>
        <xdr:cNvPr id="22" name="Imagen 21">
          <a:extLst>
            <a:ext uri="{FF2B5EF4-FFF2-40B4-BE49-F238E27FC236}">
              <a16:creationId xmlns:a16="http://schemas.microsoft.com/office/drawing/2014/main" id="{8F79D7B3-B0B3-46FF-B9CC-82DF1F7BF682}"/>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894173" y="17053573"/>
          <a:ext cx="3506845" cy="1915304"/>
        </a:xfrm>
        <a:prstGeom prst="rect">
          <a:avLst/>
        </a:prstGeom>
      </xdr:spPr>
    </xdr:pic>
    <xdr:clientData/>
  </xdr:twoCellAnchor>
  <xdr:twoCellAnchor editAs="oneCell">
    <xdr:from>
      <xdr:col>8</xdr:col>
      <xdr:colOff>144798</xdr:colOff>
      <xdr:row>63</xdr:row>
      <xdr:rowOff>89632</xdr:rowOff>
    </xdr:from>
    <xdr:to>
      <xdr:col>11</xdr:col>
      <xdr:colOff>300917</xdr:colOff>
      <xdr:row>66</xdr:row>
      <xdr:rowOff>185493</xdr:rowOff>
    </xdr:to>
    <xdr:pic>
      <xdr:nvPicPr>
        <xdr:cNvPr id="23" name="Imagen 22">
          <a:extLst>
            <a:ext uri="{FF2B5EF4-FFF2-40B4-BE49-F238E27FC236}">
              <a16:creationId xmlns:a16="http://schemas.microsoft.com/office/drawing/2014/main" id="{B994A487-9FAA-400D-995F-E80A4B3D6993}"/>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897898" y="19010092"/>
          <a:ext cx="3508919" cy="1909421"/>
        </a:xfrm>
        <a:prstGeom prst="rect">
          <a:avLst/>
        </a:prstGeom>
      </xdr:spPr>
    </xdr:pic>
    <xdr:clientData/>
  </xdr:twoCellAnchor>
  <xdr:twoCellAnchor editAs="oneCell">
    <xdr:from>
      <xdr:col>1</xdr:col>
      <xdr:colOff>40014</xdr:colOff>
      <xdr:row>69</xdr:row>
      <xdr:rowOff>98670</xdr:rowOff>
    </xdr:from>
    <xdr:to>
      <xdr:col>4</xdr:col>
      <xdr:colOff>368943</xdr:colOff>
      <xdr:row>82</xdr:row>
      <xdr:rowOff>62154</xdr:rowOff>
    </xdr:to>
    <xdr:pic>
      <xdr:nvPicPr>
        <xdr:cNvPr id="24" name="Imagen 23">
          <a:extLst>
            <a:ext uri="{FF2B5EF4-FFF2-40B4-BE49-F238E27FC236}">
              <a16:creationId xmlns:a16="http://schemas.microsoft.com/office/drawing/2014/main" id="{A974FC3E-3509-49CC-AEEA-3732A5395A7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91474" y="22455750"/>
          <a:ext cx="1769109" cy="2996244"/>
        </a:xfrm>
        <a:prstGeom prst="rect">
          <a:avLst/>
        </a:prstGeom>
      </xdr:spPr>
    </xdr:pic>
    <xdr:clientData/>
  </xdr:twoCellAnchor>
  <xdr:twoCellAnchor editAs="oneCell">
    <xdr:from>
      <xdr:col>4</xdr:col>
      <xdr:colOff>473506</xdr:colOff>
      <xdr:row>69</xdr:row>
      <xdr:rowOff>46272</xdr:rowOff>
    </xdr:from>
    <xdr:to>
      <xdr:col>6</xdr:col>
      <xdr:colOff>1743857</xdr:colOff>
      <xdr:row>75</xdr:row>
      <xdr:rowOff>476504</xdr:rowOff>
    </xdr:to>
    <xdr:pic>
      <xdr:nvPicPr>
        <xdr:cNvPr id="25" name="Imagen 24">
          <a:extLst>
            <a:ext uri="{FF2B5EF4-FFF2-40B4-BE49-F238E27FC236}">
              <a16:creationId xmlns:a16="http://schemas.microsoft.com/office/drawing/2014/main" id="{B5F4C77A-1804-43FE-9541-A40093F12FFC}"/>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65146" y="22403352"/>
          <a:ext cx="2870551" cy="1542752"/>
        </a:xfrm>
        <a:prstGeom prst="rect">
          <a:avLst/>
        </a:prstGeom>
      </xdr:spPr>
    </xdr:pic>
    <xdr:clientData/>
  </xdr:twoCellAnchor>
  <xdr:twoCellAnchor editAs="oneCell">
    <xdr:from>
      <xdr:col>7</xdr:col>
      <xdr:colOff>36429</xdr:colOff>
      <xdr:row>69</xdr:row>
      <xdr:rowOff>38180</xdr:rowOff>
    </xdr:from>
    <xdr:to>
      <xdr:col>8</xdr:col>
      <xdr:colOff>1210724</xdr:colOff>
      <xdr:row>82</xdr:row>
      <xdr:rowOff>8341</xdr:rowOff>
    </xdr:to>
    <xdr:pic>
      <xdr:nvPicPr>
        <xdr:cNvPr id="26" name="Imagen 25">
          <a:extLst>
            <a:ext uri="{FF2B5EF4-FFF2-40B4-BE49-F238E27FC236}">
              <a16:creationId xmlns:a16="http://schemas.microsoft.com/office/drawing/2014/main" id="{85F91D66-3377-4BB0-98CA-9F7986DA50C1}"/>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202789" y="22395260"/>
          <a:ext cx="1761035" cy="3002921"/>
        </a:xfrm>
        <a:prstGeom prst="rect">
          <a:avLst/>
        </a:prstGeom>
      </xdr:spPr>
    </xdr:pic>
    <xdr:clientData/>
  </xdr:twoCellAnchor>
  <xdr:twoCellAnchor editAs="oneCell">
    <xdr:from>
      <xdr:col>8</xdr:col>
      <xdr:colOff>1328457</xdr:colOff>
      <xdr:row>72</xdr:row>
      <xdr:rowOff>66453</xdr:rowOff>
    </xdr:from>
    <xdr:to>
      <xdr:col>11</xdr:col>
      <xdr:colOff>1365398</xdr:colOff>
      <xdr:row>80</xdr:row>
      <xdr:rowOff>8648</xdr:rowOff>
    </xdr:to>
    <xdr:pic>
      <xdr:nvPicPr>
        <xdr:cNvPr id="27" name="Imagen 26">
          <a:extLst>
            <a:ext uri="{FF2B5EF4-FFF2-40B4-BE49-F238E27FC236}">
              <a16:creationId xmlns:a16="http://schemas.microsoft.com/office/drawing/2014/main" id="{3F8EDB47-3E18-4B55-8AD6-55C8D7811A7A}"/>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7081557" y="22987413"/>
          <a:ext cx="3389741" cy="2045315"/>
        </a:xfrm>
        <a:prstGeom prst="rect">
          <a:avLst/>
        </a:prstGeom>
      </xdr:spPr>
    </xdr:pic>
    <xdr:clientData/>
  </xdr:twoCellAnchor>
  <xdr:twoCellAnchor editAs="oneCell">
    <xdr:from>
      <xdr:col>2</xdr:col>
      <xdr:colOff>283948</xdr:colOff>
      <xdr:row>101</xdr:row>
      <xdr:rowOff>26683</xdr:rowOff>
    </xdr:from>
    <xdr:to>
      <xdr:col>6</xdr:col>
      <xdr:colOff>1057118</xdr:colOff>
      <xdr:row>111</xdr:row>
      <xdr:rowOff>29367</xdr:rowOff>
    </xdr:to>
    <xdr:pic>
      <xdr:nvPicPr>
        <xdr:cNvPr id="28" name="Imagen 27">
          <a:extLst>
            <a:ext uri="{FF2B5EF4-FFF2-40B4-BE49-F238E27FC236}">
              <a16:creationId xmlns:a16="http://schemas.microsoft.com/office/drawing/2014/main" id="{9FCDE713-9CFB-447F-B1BB-C3159B105636}"/>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855448" y="31809703"/>
          <a:ext cx="3493510" cy="1846724"/>
        </a:xfrm>
        <a:prstGeom prst="rect">
          <a:avLst/>
        </a:prstGeom>
      </xdr:spPr>
    </xdr:pic>
    <xdr:clientData/>
  </xdr:twoCellAnchor>
  <xdr:twoCellAnchor editAs="oneCell">
    <xdr:from>
      <xdr:col>2</xdr:col>
      <xdr:colOff>281874</xdr:colOff>
      <xdr:row>111</xdr:row>
      <xdr:rowOff>58983</xdr:rowOff>
    </xdr:from>
    <xdr:to>
      <xdr:col>6</xdr:col>
      <xdr:colOff>1059190</xdr:colOff>
      <xdr:row>114</xdr:row>
      <xdr:rowOff>149466</xdr:rowOff>
    </xdr:to>
    <xdr:pic>
      <xdr:nvPicPr>
        <xdr:cNvPr id="29" name="Imagen 28">
          <a:extLst>
            <a:ext uri="{FF2B5EF4-FFF2-40B4-BE49-F238E27FC236}">
              <a16:creationId xmlns:a16="http://schemas.microsoft.com/office/drawing/2014/main" id="{2AE5B8B4-AD58-4EBB-8946-1338313A70AD}"/>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853374" y="33686043"/>
          <a:ext cx="3497656" cy="1904043"/>
        </a:xfrm>
        <a:prstGeom prst="rect">
          <a:avLst/>
        </a:prstGeom>
      </xdr:spPr>
    </xdr:pic>
    <xdr:clientData/>
  </xdr:twoCellAnchor>
  <xdr:twoCellAnchor editAs="oneCell">
    <xdr:from>
      <xdr:col>8</xdr:col>
      <xdr:colOff>285599</xdr:colOff>
      <xdr:row>111</xdr:row>
      <xdr:rowOff>74308</xdr:rowOff>
    </xdr:from>
    <xdr:to>
      <xdr:col>11</xdr:col>
      <xdr:colOff>445863</xdr:colOff>
      <xdr:row>114</xdr:row>
      <xdr:rowOff>162717</xdr:rowOff>
    </xdr:to>
    <xdr:pic>
      <xdr:nvPicPr>
        <xdr:cNvPr id="30" name="Imagen 29">
          <a:extLst>
            <a:ext uri="{FF2B5EF4-FFF2-40B4-BE49-F238E27FC236}">
              <a16:creationId xmlns:a16="http://schemas.microsoft.com/office/drawing/2014/main" id="{D924BEE3-E2AA-4039-936C-3D9B85BE9FAA}"/>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6038699" y="33701368"/>
          <a:ext cx="3513064" cy="1901969"/>
        </a:xfrm>
        <a:prstGeom prst="rect">
          <a:avLst/>
        </a:prstGeom>
      </xdr:spPr>
    </xdr:pic>
    <xdr:clientData/>
  </xdr:twoCellAnchor>
  <xdr:twoCellAnchor editAs="oneCell">
    <xdr:from>
      <xdr:col>8</xdr:col>
      <xdr:colOff>281874</xdr:colOff>
      <xdr:row>101</xdr:row>
      <xdr:rowOff>51532</xdr:rowOff>
    </xdr:from>
    <xdr:to>
      <xdr:col>11</xdr:col>
      <xdr:colOff>440065</xdr:colOff>
      <xdr:row>111</xdr:row>
      <xdr:rowOff>52143</xdr:rowOff>
    </xdr:to>
    <xdr:pic>
      <xdr:nvPicPr>
        <xdr:cNvPr id="31" name="Imagen 30">
          <a:extLst>
            <a:ext uri="{FF2B5EF4-FFF2-40B4-BE49-F238E27FC236}">
              <a16:creationId xmlns:a16="http://schemas.microsoft.com/office/drawing/2014/main" id="{ECD7409D-23F2-48F3-91D5-233DAFD2A76C}"/>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6034974" y="31834552"/>
          <a:ext cx="3510991" cy="1844651"/>
        </a:xfrm>
        <a:prstGeom prst="rect">
          <a:avLst/>
        </a:prstGeom>
      </xdr:spPr>
    </xdr:pic>
    <xdr:clientData/>
  </xdr:twoCellAnchor>
  <xdr:twoCellAnchor editAs="oneCell">
    <xdr:from>
      <xdr:col>2</xdr:col>
      <xdr:colOff>285599</xdr:colOff>
      <xdr:row>117</xdr:row>
      <xdr:rowOff>23378</xdr:rowOff>
    </xdr:from>
    <xdr:to>
      <xdr:col>6</xdr:col>
      <xdr:colOff>1064988</xdr:colOff>
      <xdr:row>127</xdr:row>
      <xdr:rowOff>13627</xdr:rowOff>
    </xdr:to>
    <xdr:pic>
      <xdr:nvPicPr>
        <xdr:cNvPr id="32" name="Imagen 31">
          <a:extLst>
            <a:ext uri="{FF2B5EF4-FFF2-40B4-BE49-F238E27FC236}">
              <a16:creationId xmlns:a16="http://schemas.microsoft.com/office/drawing/2014/main" id="{4B50523E-B804-47CB-88C2-BB61B51450FF}"/>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857099" y="36888938"/>
          <a:ext cx="3499729" cy="1834289"/>
        </a:xfrm>
        <a:prstGeom prst="rect">
          <a:avLst/>
        </a:prstGeom>
      </xdr:spPr>
    </xdr:pic>
    <xdr:clientData/>
  </xdr:twoCellAnchor>
  <xdr:twoCellAnchor editAs="oneCell">
    <xdr:from>
      <xdr:col>2</xdr:col>
      <xdr:colOff>291399</xdr:colOff>
      <xdr:row>127</xdr:row>
      <xdr:rowOff>83833</xdr:rowOff>
    </xdr:from>
    <xdr:to>
      <xdr:col>6</xdr:col>
      <xdr:colOff>1068715</xdr:colOff>
      <xdr:row>130</xdr:row>
      <xdr:rowOff>172242</xdr:rowOff>
    </xdr:to>
    <xdr:pic>
      <xdr:nvPicPr>
        <xdr:cNvPr id="33" name="Imagen 32">
          <a:extLst>
            <a:ext uri="{FF2B5EF4-FFF2-40B4-BE49-F238E27FC236}">
              <a16:creationId xmlns:a16="http://schemas.microsoft.com/office/drawing/2014/main" id="{B2D16346-F4B4-40D0-BBFB-6DF286CA9E28}"/>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862899" y="38793433"/>
          <a:ext cx="3497656" cy="1901969"/>
        </a:xfrm>
        <a:prstGeom prst="rect">
          <a:avLst/>
        </a:prstGeom>
      </xdr:spPr>
    </xdr:pic>
    <xdr:clientData/>
  </xdr:twoCellAnchor>
  <xdr:twoCellAnchor editAs="oneCell">
    <xdr:from>
      <xdr:col>7</xdr:col>
      <xdr:colOff>127426</xdr:colOff>
      <xdr:row>120</xdr:row>
      <xdr:rowOff>45274</xdr:rowOff>
    </xdr:from>
    <xdr:to>
      <xdr:col>11</xdr:col>
      <xdr:colOff>1299363</xdr:colOff>
      <xdr:row>128</xdr:row>
      <xdr:rowOff>67926</xdr:rowOff>
    </xdr:to>
    <xdr:pic>
      <xdr:nvPicPr>
        <xdr:cNvPr id="34" name="Imagen 33">
          <a:extLst>
            <a:ext uri="{FF2B5EF4-FFF2-40B4-BE49-F238E27FC236}">
              <a16:creationId xmlns:a16="http://schemas.microsoft.com/office/drawing/2014/main" id="{7C366D0E-AB78-4F38-A5D8-175483092B78}"/>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5293786" y="37474714"/>
          <a:ext cx="5111477" cy="2750612"/>
        </a:xfrm>
        <a:prstGeom prst="rect">
          <a:avLst/>
        </a:prstGeom>
      </xdr:spPr>
    </xdr:pic>
    <xdr:clientData/>
  </xdr:twoCellAnchor>
  <xdr:twoCellAnchor editAs="oneCell">
    <xdr:from>
      <xdr:col>9</xdr:col>
      <xdr:colOff>154437</xdr:colOff>
      <xdr:row>138</xdr:row>
      <xdr:rowOff>143424</xdr:rowOff>
    </xdr:from>
    <xdr:to>
      <xdr:col>11</xdr:col>
      <xdr:colOff>1298127</xdr:colOff>
      <xdr:row>143</xdr:row>
      <xdr:rowOff>825447</xdr:rowOff>
    </xdr:to>
    <xdr:pic>
      <xdr:nvPicPr>
        <xdr:cNvPr id="35" name="Imagen 34">
          <a:extLst>
            <a:ext uri="{FF2B5EF4-FFF2-40B4-BE49-F238E27FC236}">
              <a16:creationId xmlns:a16="http://schemas.microsoft.com/office/drawing/2014/main" id="{392FBABA-640D-4E34-BEFB-F2F62DEEE45C}"/>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7446777" y="42769704"/>
          <a:ext cx="2957250" cy="1596423"/>
        </a:xfrm>
        <a:prstGeom prst="rect">
          <a:avLst/>
        </a:prstGeom>
      </xdr:spPr>
    </xdr:pic>
    <xdr:clientData/>
  </xdr:twoCellAnchor>
  <xdr:twoCellAnchor editAs="oneCell">
    <xdr:from>
      <xdr:col>1</xdr:col>
      <xdr:colOff>42176</xdr:colOff>
      <xdr:row>133</xdr:row>
      <xdr:rowOff>76521</xdr:rowOff>
    </xdr:from>
    <xdr:to>
      <xdr:col>4</xdr:col>
      <xdr:colOff>738255</xdr:colOff>
      <xdr:row>146</xdr:row>
      <xdr:rowOff>65255</xdr:rowOff>
    </xdr:to>
    <xdr:pic>
      <xdr:nvPicPr>
        <xdr:cNvPr id="36" name="Imagen 35">
          <a:extLst>
            <a:ext uri="{FF2B5EF4-FFF2-40B4-BE49-F238E27FC236}">
              <a16:creationId xmlns:a16="http://schemas.microsoft.com/office/drawing/2014/main" id="{B8EA1248-D4F0-46B4-94F0-E60F6C186024}"/>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93636" y="41773161"/>
          <a:ext cx="2136259" cy="3646334"/>
        </a:xfrm>
        <a:prstGeom prst="rect">
          <a:avLst/>
        </a:prstGeom>
      </xdr:spPr>
    </xdr:pic>
    <xdr:clientData/>
  </xdr:twoCellAnchor>
  <xdr:twoCellAnchor editAs="oneCell">
    <xdr:from>
      <xdr:col>7</xdr:col>
      <xdr:colOff>36691</xdr:colOff>
      <xdr:row>133</xdr:row>
      <xdr:rowOff>38421</xdr:rowOff>
    </xdr:from>
    <xdr:to>
      <xdr:col>9</xdr:col>
      <xdr:colOff>57942</xdr:colOff>
      <xdr:row>146</xdr:row>
      <xdr:rowOff>27155</xdr:rowOff>
    </xdr:to>
    <xdr:pic>
      <xdr:nvPicPr>
        <xdr:cNvPr id="37" name="Imagen 36">
          <a:extLst>
            <a:ext uri="{FF2B5EF4-FFF2-40B4-BE49-F238E27FC236}">
              <a16:creationId xmlns:a16="http://schemas.microsoft.com/office/drawing/2014/main" id="{5253CC7D-1186-48E4-9F6F-D51C28AF37B3}"/>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03051" y="41735061"/>
          <a:ext cx="2147231" cy="3646334"/>
        </a:xfrm>
        <a:prstGeom prst="rect">
          <a:avLst/>
        </a:prstGeom>
      </xdr:spPr>
    </xdr:pic>
    <xdr:clientData/>
  </xdr:twoCellAnchor>
  <xdr:twoCellAnchor editAs="oneCell">
    <xdr:from>
      <xdr:col>5</xdr:col>
      <xdr:colOff>258509</xdr:colOff>
      <xdr:row>133</xdr:row>
      <xdr:rowOff>72480</xdr:rowOff>
    </xdr:from>
    <xdr:to>
      <xdr:col>6</xdr:col>
      <xdr:colOff>1560149</xdr:colOff>
      <xdr:row>146</xdr:row>
      <xdr:rowOff>69293</xdr:rowOff>
    </xdr:to>
    <xdr:pic>
      <xdr:nvPicPr>
        <xdr:cNvPr id="38" name="Imagen 37">
          <a:extLst>
            <a:ext uri="{FF2B5EF4-FFF2-40B4-BE49-F238E27FC236}">
              <a16:creationId xmlns:a16="http://schemas.microsoft.com/office/drawing/2014/main" id="{56D0DC2B-3582-4CB3-A091-7710E3B6B9AB}"/>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735009" y="41769120"/>
          <a:ext cx="2116980" cy="3654413"/>
        </a:xfrm>
        <a:prstGeom prst="rect">
          <a:avLst/>
        </a:prstGeom>
      </xdr:spPr>
    </xdr:pic>
    <xdr:clientData/>
  </xdr:twoCellAnchor>
  <xdr:twoCellAnchor editAs="oneCell">
    <xdr:from>
      <xdr:col>2</xdr:col>
      <xdr:colOff>435200</xdr:colOff>
      <xdr:row>197</xdr:row>
      <xdr:rowOff>31923</xdr:rowOff>
    </xdr:from>
    <xdr:to>
      <xdr:col>6</xdr:col>
      <xdr:colOff>896341</xdr:colOff>
      <xdr:row>205</xdr:row>
      <xdr:rowOff>243201</xdr:rowOff>
    </xdr:to>
    <xdr:pic>
      <xdr:nvPicPr>
        <xdr:cNvPr id="39" name="Imagen 38">
          <a:extLst>
            <a:ext uri="{FF2B5EF4-FFF2-40B4-BE49-F238E27FC236}">
              <a16:creationId xmlns:a16="http://schemas.microsoft.com/office/drawing/2014/main" id="{F826B65F-37FF-4846-8B6C-8387A3EC5811}"/>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1006700" y="61068123"/>
          <a:ext cx="3181481" cy="1742898"/>
        </a:xfrm>
        <a:prstGeom prst="rect">
          <a:avLst/>
        </a:prstGeom>
      </xdr:spPr>
    </xdr:pic>
    <xdr:clientData/>
  </xdr:twoCellAnchor>
  <xdr:twoCellAnchor editAs="oneCell">
    <xdr:from>
      <xdr:col>2</xdr:col>
      <xdr:colOff>302998</xdr:colOff>
      <xdr:row>159</xdr:row>
      <xdr:rowOff>100808</xdr:rowOff>
    </xdr:from>
    <xdr:to>
      <xdr:col>6</xdr:col>
      <xdr:colOff>1076168</xdr:colOff>
      <xdr:row>163</xdr:row>
      <xdr:rowOff>2863</xdr:rowOff>
    </xdr:to>
    <xdr:pic>
      <xdr:nvPicPr>
        <xdr:cNvPr id="40" name="Imagen 39">
          <a:extLst>
            <a:ext uri="{FF2B5EF4-FFF2-40B4-BE49-F238E27FC236}">
              <a16:creationId xmlns:a16="http://schemas.microsoft.com/office/drawing/2014/main" id="{97741108-9628-4D91-A388-416297D34A05}"/>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874498" y="48472568"/>
          <a:ext cx="3493510" cy="1898495"/>
        </a:xfrm>
        <a:prstGeom prst="rect">
          <a:avLst/>
        </a:prstGeom>
      </xdr:spPr>
    </xdr:pic>
    <xdr:clientData/>
  </xdr:twoCellAnchor>
  <xdr:twoCellAnchor editAs="oneCell">
    <xdr:from>
      <xdr:col>2</xdr:col>
      <xdr:colOff>291399</xdr:colOff>
      <xdr:row>149</xdr:row>
      <xdr:rowOff>39933</xdr:rowOff>
    </xdr:from>
    <xdr:to>
      <xdr:col>6</xdr:col>
      <xdr:colOff>1068715</xdr:colOff>
      <xdr:row>159</xdr:row>
      <xdr:rowOff>44691</xdr:rowOff>
    </xdr:to>
    <xdr:pic>
      <xdr:nvPicPr>
        <xdr:cNvPr id="41" name="Imagen 40">
          <a:extLst>
            <a:ext uri="{FF2B5EF4-FFF2-40B4-BE49-F238E27FC236}">
              <a16:creationId xmlns:a16="http://schemas.microsoft.com/office/drawing/2014/main" id="{992951DC-4913-44F2-A0A4-062CBE608B2A}"/>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862899" y="46567653"/>
          <a:ext cx="3497656" cy="1848798"/>
        </a:xfrm>
        <a:prstGeom prst="rect">
          <a:avLst/>
        </a:prstGeom>
      </xdr:spPr>
    </xdr:pic>
    <xdr:clientData/>
  </xdr:twoCellAnchor>
  <xdr:twoCellAnchor editAs="oneCell">
    <xdr:from>
      <xdr:col>7</xdr:col>
      <xdr:colOff>111412</xdr:colOff>
      <xdr:row>199</xdr:row>
      <xdr:rowOff>73641</xdr:rowOff>
    </xdr:from>
    <xdr:to>
      <xdr:col>11</xdr:col>
      <xdr:colOff>1277279</xdr:colOff>
      <xdr:row>206</xdr:row>
      <xdr:rowOff>858713</xdr:rowOff>
    </xdr:to>
    <xdr:pic>
      <xdr:nvPicPr>
        <xdr:cNvPr id="42" name="Imagen 41">
          <a:extLst>
            <a:ext uri="{FF2B5EF4-FFF2-40B4-BE49-F238E27FC236}">
              <a16:creationId xmlns:a16="http://schemas.microsoft.com/office/drawing/2014/main" id="{CFF7BAE4-881F-4A96-92C1-82197E1434A4}"/>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5277772" y="61498461"/>
          <a:ext cx="5105407" cy="2789132"/>
        </a:xfrm>
        <a:prstGeom prst="rect">
          <a:avLst/>
        </a:prstGeom>
      </xdr:spPr>
    </xdr:pic>
    <xdr:clientData/>
  </xdr:twoCellAnchor>
  <xdr:twoCellAnchor editAs="oneCell">
    <xdr:from>
      <xdr:col>8</xdr:col>
      <xdr:colOff>299272</xdr:colOff>
      <xdr:row>149</xdr:row>
      <xdr:rowOff>42007</xdr:rowOff>
    </xdr:from>
    <xdr:to>
      <xdr:col>11</xdr:col>
      <xdr:colOff>451245</xdr:colOff>
      <xdr:row>159</xdr:row>
      <xdr:rowOff>42618</xdr:rowOff>
    </xdr:to>
    <xdr:pic>
      <xdr:nvPicPr>
        <xdr:cNvPr id="43" name="Imagen 42">
          <a:extLst>
            <a:ext uri="{FF2B5EF4-FFF2-40B4-BE49-F238E27FC236}">
              <a16:creationId xmlns:a16="http://schemas.microsoft.com/office/drawing/2014/main" id="{97151EAD-5894-42E0-A607-DDB08557FBD1}"/>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052372" y="46569727"/>
          <a:ext cx="3504773" cy="1844651"/>
        </a:xfrm>
        <a:prstGeom prst="rect">
          <a:avLst/>
        </a:prstGeom>
      </xdr:spPr>
    </xdr:pic>
    <xdr:clientData/>
  </xdr:twoCellAnchor>
  <xdr:twoCellAnchor editAs="oneCell">
    <xdr:from>
      <xdr:col>8</xdr:col>
      <xdr:colOff>285599</xdr:colOff>
      <xdr:row>159</xdr:row>
      <xdr:rowOff>74308</xdr:rowOff>
    </xdr:from>
    <xdr:to>
      <xdr:col>11</xdr:col>
      <xdr:colOff>445863</xdr:colOff>
      <xdr:row>162</xdr:row>
      <xdr:rowOff>162717</xdr:rowOff>
    </xdr:to>
    <xdr:pic>
      <xdr:nvPicPr>
        <xdr:cNvPr id="44" name="Imagen 43">
          <a:extLst>
            <a:ext uri="{FF2B5EF4-FFF2-40B4-BE49-F238E27FC236}">
              <a16:creationId xmlns:a16="http://schemas.microsoft.com/office/drawing/2014/main" id="{85BD936C-7BB3-418C-8D25-60DA9CA656F7}"/>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038699" y="48446068"/>
          <a:ext cx="3513064" cy="1901969"/>
        </a:xfrm>
        <a:prstGeom prst="rect">
          <a:avLst/>
        </a:prstGeom>
      </xdr:spPr>
    </xdr:pic>
    <xdr:clientData/>
  </xdr:twoCellAnchor>
  <xdr:twoCellAnchor editAs="oneCell">
    <xdr:from>
      <xdr:col>8</xdr:col>
      <xdr:colOff>306723</xdr:colOff>
      <xdr:row>190</xdr:row>
      <xdr:rowOff>243683</xdr:rowOff>
    </xdr:from>
    <xdr:to>
      <xdr:col>11</xdr:col>
      <xdr:colOff>462842</xdr:colOff>
      <xdr:row>194</xdr:row>
      <xdr:rowOff>164788</xdr:rowOff>
    </xdr:to>
    <xdr:pic>
      <xdr:nvPicPr>
        <xdr:cNvPr id="45" name="Imagen 44">
          <a:extLst>
            <a:ext uri="{FF2B5EF4-FFF2-40B4-BE49-F238E27FC236}">
              <a16:creationId xmlns:a16="http://schemas.microsoft.com/office/drawing/2014/main" id="{8B397E51-82A8-493A-AE83-D902CF3897C5}"/>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6059823" y="58125203"/>
          <a:ext cx="3508919" cy="1902305"/>
        </a:xfrm>
        <a:prstGeom prst="rect">
          <a:avLst/>
        </a:prstGeom>
      </xdr:spPr>
    </xdr:pic>
    <xdr:clientData/>
  </xdr:twoCellAnchor>
  <xdr:twoCellAnchor editAs="oneCell">
    <xdr:from>
      <xdr:col>2</xdr:col>
      <xdr:colOff>278148</xdr:colOff>
      <xdr:row>165</xdr:row>
      <xdr:rowOff>26683</xdr:rowOff>
    </xdr:from>
    <xdr:to>
      <xdr:col>6</xdr:col>
      <xdr:colOff>1053392</xdr:colOff>
      <xdr:row>175</xdr:row>
      <xdr:rowOff>29367</xdr:rowOff>
    </xdr:to>
    <xdr:pic>
      <xdr:nvPicPr>
        <xdr:cNvPr id="46" name="Imagen 45">
          <a:extLst>
            <a:ext uri="{FF2B5EF4-FFF2-40B4-BE49-F238E27FC236}">
              <a16:creationId xmlns:a16="http://schemas.microsoft.com/office/drawing/2014/main" id="{0C9DB137-0FB6-4F16-8027-561DAA60FFE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849648" y="51415963"/>
          <a:ext cx="3495584" cy="1846724"/>
        </a:xfrm>
        <a:prstGeom prst="rect">
          <a:avLst/>
        </a:prstGeom>
      </xdr:spPr>
    </xdr:pic>
    <xdr:clientData/>
  </xdr:twoCellAnchor>
  <xdr:twoCellAnchor editAs="oneCell">
    <xdr:from>
      <xdr:col>2</xdr:col>
      <xdr:colOff>255373</xdr:colOff>
      <xdr:row>175</xdr:row>
      <xdr:rowOff>74308</xdr:rowOff>
    </xdr:from>
    <xdr:to>
      <xdr:col>6</xdr:col>
      <xdr:colOff>1028543</xdr:colOff>
      <xdr:row>178</xdr:row>
      <xdr:rowOff>162717</xdr:rowOff>
    </xdr:to>
    <xdr:pic>
      <xdr:nvPicPr>
        <xdr:cNvPr id="47" name="Imagen 46">
          <a:extLst>
            <a:ext uri="{FF2B5EF4-FFF2-40B4-BE49-F238E27FC236}">
              <a16:creationId xmlns:a16="http://schemas.microsoft.com/office/drawing/2014/main" id="{8625B6C1-A691-4E90-8BEA-B74B773B5A1C}"/>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826873" y="53307628"/>
          <a:ext cx="3493510" cy="1901969"/>
        </a:xfrm>
        <a:prstGeom prst="rect">
          <a:avLst/>
        </a:prstGeom>
      </xdr:spPr>
    </xdr:pic>
    <xdr:clientData/>
  </xdr:twoCellAnchor>
  <xdr:twoCellAnchor editAs="oneCell">
    <xdr:from>
      <xdr:col>8</xdr:col>
      <xdr:colOff>295124</xdr:colOff>
      <xdr:row>165</xdr:row>
      <xdr:rowOff>22957</xdr:rowOff>
    </xdr:from>
    <xdr:to>
      <xdr:col>11</xdr:col>
      <xdr:colOff>455388</xdr:colOff>
      <xdr:row>175</xdr:row>
      <xdr:rowOff>23568</xdr:rowOff>
    </xdr:to>
    <xdr:pic>
      <xdr:nvPicPr>
        <xdr:cNvPr id="48" name="Imagen 47">
          <a:extLst>
            <a:ext uri="{FF2B5EF4-FFF2-40B4-BE49-F238E27FC236}">
              <a16:creationId xmlns:a16="http://schemas.microsoft.com/office/drawing/2014/main" id="{F14F98CC-0C57-41A9-A72A-8C74A07DCAD8}"/>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6048224" y="51412237"/>
          <a:ext cx="3513064" cy="1844651"/>
        </a:xfrm>
        <a:prstGeom prst="rect">
          <a:avLst/>
        </a:prstGeom>
      </xdr:spPr>
    </xdr:pic>
    <xdr:clientData/>
  </xdr:twoCellAnchor>
  <xdr:twoCellAnchor editAs="oneCell">
    <xdr:from>
      <xdr:col>8</xdr:col>
      <xdr:colOff>306723</xdr:colOff>
      <xdr:row>175</xdr:row>
      <xdr:rowOff>70582</xdr:rowOff>
    </xdr:from>
    <xdr:to>
      <xdr:col>11</xdr:col>
      <xdr:colOff>462842</xdr:colOff>
      <xdr:row>178</xdr:row>
      <xdr:rowOff>156918</xdr:rowOff>
    </xdr:to>
    <xdr:pic>
      <xdr:nvPicPr>
        <xdr:cNvPr id="49" name="Imagen 48">
          <a:extLst>
            <a:ext uri="{FF2B5EF4-FFF2-40B4-BE49-F238E27FC236}">
              <a16:creationId xmlns:a16="http://schemas.microsoft.com/office/drawing/2014/main" id="{F7764236-C243-4219-A6CA-8FD287B927A5}"/>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6059823" y="53303902"/>
          <a:ext cx="3508919" cy="1899896"/>
        </a:xfrm>
        <a:prstGeom prst="rect">
          <a:avLst/>
        </a:prstGeom>
      </xdr:spPr>
    </xdr:pic>
    <xdr:clientData/>
  </xdr:twoCellAnchor>
  <xdr:twoCellAnchor editAs="oneCell">
    <xdr:from>
      <xdr:col>4</xdr:col>
      <xdr:colOff>427595</xdr:colOff>
      <xdr:row>186</xdr:row>
      <xdr:rowOff>160572</xdr:rowOff>
    </xdr:from>
    <xdr:to>
      <xdr:col>6</xdr:col>
      <xdr:colOff>1694520</xdr:colOff>
      <xdr:row>191</xdr:row>
      <xdr:rowOff>324104</xdr:rowOff>
    </xdr:to>
    <xdr:pic>
      <xdr:nvPicPr>
        <xdr:cNvPr id="50" name="Imagen 49">
          <a:extLst>
            <a:ext uri="{FF2B5EF4-FFF2-40B4-BE49-F238E27FC236}">
              <a16:creationId xmlns:a16="http://schemas.microsoft.com/office/drawing/2014/main" id="{BC35A8D0-EFB2-4C70-9BB4-A2C09916CB5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119235" y="57310572"/>
          <a:ext cx="2867125" cy="1550372"/>
        </a:xfrm>
        <a:prstGeom prst="rect">
          <a:avLst/>
        </a:prstGeom>
      </xdr:spPr>
    </xdr:pic>
    <xdr:clientData/>
  </xdr:twoCellAnchor>
  <xdr:twoCellAnchor editAs="oneCell">
    <xdr:from>
      <xdr:col>1</xdr:col>
      <xdr:colOff>62405</xdr:colOff>
      <xdr:row>183</xdr:row>
      <xdr:rowOff>12945</xdr:rowOff>
    </xdr:from>
    <xdr:to>
      <xdr:col>4</xdr:col>
      <xdr:colOff>384656</xdr:colOff>
      <xdr:row>192</xdr:row>
      <xdr:rowOff>147880</xdr:rowOff>
    </xdr:to>
    <xdr:pic>
      <xdr:nvPicPr>
        <xdr:cNvPr id="51" name="Imagen 50">
          <a:extLst>
            <a:ext uri="{FF2B5EF4-FFF2-40B4-BE49-F238E27FC236}">
              <a16:creationId xmlns:a16="http://schemas.microsoft.com/office/drawing/2014/main" id="{E698DDA1-FB6C-421A-A304-F6BBC8E6C0B2}"/>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13865" y="56614305"/>
          <a:ext cx="1762431" cy="3030535"/>
        </a:xfrm>
        <a:prstGeom prst="rect">
          <a:avLst/>
        </a:prstGeom>
      </xdr:spPr>
    </xdr:pic>
    <xdr:clientData/>
  </xdr:twoCellAnchor>
  <xdr:twoCellAnchor editAs="oneCell">
    <xdr:from>
      <xdr:col>8</xdr:col>
      <xdr:colOff>316248</xdr:colOff>
      <xdr:row>181</xdr:row>
      <xdr:rowOff>20883</xdr:rowOff>
    </xdr:from>
    <xdr:to>
      <xdr:col>11</xdr:col>
      <xdr:colOff>472367</xdr:colOff>
      <xdr:row>190</xdr:row>
      <xdr:rowOff>216141</xdr:rowOff>
    </xdr:to>
    <xdr:pic>
      <xdr:nvPicPr>
        <xdr:cNvPr id="52" name="Imagen 51">
          <a:extLst>
            <a:ext uri="{FF2B5EF4-FFF2-40B4-BE49-F238E27FC236}">
              <a16:creationId xmlns:a16="http://schemas.microsoft.com/office/drawing/2014/main" id="{C9FD610A-A19B-479E-B8F4-3ACE3470601E}"/>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6069348" y="56241243"/>
          <a:ext cx="3508919" cy="1856418"/>
        </a:xfrm>
        <a:prstGeom prst="rect">
          <a:avLst/>
        </a:prstGeom>
      </xdr:spPr>
    </xdr:pic>
    <xdr:clientData/>
  </xdr:twoCellAnchor>
  <xdr:twoCellAnchor editAs="oneCell">
    <xdr:from>
      <xdr:col>2</xdr:col>
      <xdr:colOff>446965</xdr:colOff>
      <xdr:row>205</xdr:row>
      <xdr:rowOff>272622</xdr:rowOff>
    </xdr:from>
    <xdr:to>
      <xdr:col>6</xdr:col>
      <xdr:colOff>837602</xdr:colOff>
      <xdr:row>210</xdr:row>
      <xdr:rowOff>183597</xdr:rowOff>
    </xdr:to>
    <xdr:pic>
      <xdr:nvPicPr>
        <xdr:cNvPr id="53" name="Imagen 52">
          <a:extLst>
            <a:ext uri="{FF2B5EF4-FFF2-40B4-BE49-F238E27FC236}">
              <a16:creationId xmlns:a16="http://schemas.microsoft.com/office/drawing/2014/main" id="{18F116E4-4BB8-40E9-9FF6-D0242550E07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1018465" y="62840442"/>
          <a:ext cx="3110977" cy="2265555"/>
        </a:xfrm>
        <a:prstGeom prst="rect">
          <a:avLst/>
        </a:prstGeom>
      </xdr:spPr>
    </xdr:pic>
    <xdr:clientData/>
  </xdr:twoCellAnchor>
  <xdr:twoCellAnchor editAs="oneCell">
    <xdr:from>
      <xdr:col>2</xdr:col>
      <xdr:colOff>255725</xdr:colOff>
      <xdr:row>222</xdr:row>
      <xdr:rowOff>155578</xdr:rowOff>
    </xdr:from>
    <xdr:to>
      <xdr:col>6</xdr:col>
      <xdr:colOff>1085850</xdr:colOff>
      <xdr:row>226</xdr:row>
      <xdr:rowOff>135301</xdr:rowOff>
    </xdr:to>
    <xdr:pic>
      <xdr:nvPicPr>
        <xdr:cNvPr id="54" name="Imagen 53">
          <a:extLst>
            <a:ext uri="{FF2B5EF4-FFF2-40B4-BE49-F238E27FC236}">
              <a16:creationId xmlns:a16="http://schemas.microsoft.com/office/drawing/2014/main" id="{642B6AA7-900A-4B8B-8628-47F754BF091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27225" y="68484118"/>
          <a:ext cx="3550465" cy="1930443"/>
        </a:xfrm>
        <a:prstGeom prst="rect">
          <a:avLst/>
        </a:prstGeom>
      </xdr:spPr>
    </xdr:pic>
    <xdr:clientData/>
  </xdr:twoCellAnchor>
  <xdr:twoCellAnchor editAs="oneCell">
    <xdr:from>
      <xdr:col>2</xdr:col>
      <xdr:colOff>266700</xdr:colOff>
      <xdr:row>213</xdr:row>
      <xdr:rowOff>28575</xdr:rowOff>
    </xdr:from>
    <xdr:to>
      <xdr:col>6</xdr:col>
      <xdr:colOff>1041944</xdr:colOff>
      <xdr:row>222</xdr:row>
      <xdr:rowOff>102080</xdr:rowOff>
    </xdr:to>
    <xdr:pic>
      <xdr:nvPicPr>
        <xdr:cNvPr id="55" name="Imagen 54">
          <a:extLst>
            <a:ext uri="{FF2B5EF4-FFF2-40B4-BE49-F238E27FC236}">
              <a16:creationId xmlns:a16="http://schemas.microsoft.com/office/drawing/2014/main" id="{5E429CD3-6632-436E-A917-0F3D5784B5C3}"/>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838200" y="66566415"/>
          <a:ext cx="3495584" cy="1864205"/>
        </a:xfrm>
        <a:prstGeom prst="rect">
          <a:avLst/>
        </a:prstGeom>
      </xdr:spPr>
    </xdr:pic>
    <xdr:clientData/>
  </xdr:twoCellAnchor>
  <xdr:twoCellAnchor editAs="oneCell">
    <xdr:from>
      <xdr:col>8</xdr:col>
      <xdr:colOff>367599</xdr:colOff>
      <xdr:row>213</xdr:row>
      <xdr:rowOff>17158</xdr:rowOff>
    </xdr:from>
    <xdr:to>
      <xdr:col>11</xdr:col>
      <xdr:colOff>525790</xdr:colOff>
      <xdr:row>222</xdr:row>
      <xdr:rowOff>86517</xdr:rowOff>
    </xdr:to>
    <xdr:pic>
      <xdr:nvPicPr>
        <xdr:cNvPr id="56" name="Imagen 55">
          <a:extLst>
            <a:ext uri="{FF2B5EF4-FFF2-40B4-BE49-F238E27FC236}">
              <a16:creationId xmlns:a16="http://schemas.microsoft.com/office/drawing/2014/main" id="{076E21A9-D28E-4A84-9B51-1594232A2A15}"/>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6120699" y="66554998"/>
          <a:ext cx="3510991" cy="1860059"/>
        </a:xfrm>
        <a:prstGeom prst="rect">
          <a:avLst/>
        </a:prstGeom>
      </xdr:spPr>
    </xdr:pic>
    <xdr:clientData/>
  </xdr:twoCellAnchor>
  <xdr:twoCellAnchor editAs="oneCell">
    <xdr:from>
      <xdr:col>8</xdr:col>
      <xdr:colOff>363873</xdr:colOff>
      <xdr:row>222</xdr:row>
      <xdr:rowOff>156307</xdr:rowOff>
    </xdr:from>
    <xdr:to>
      <xdr:col>11</xdr:col>
      <xdr:colOff>519992</xdr:colOff>
      <xdr:row>226</xdr:row>
      <xdr:rowOff>99768</xdr:rowOff>
    </xdr:to>
    <xdr:pic>
      <xdr:nvPicPr>
        <xdr:cNvPr id="57" name="Imagen 56">
          <a:extLst>
            <a:ext uri="{FF2B5EF4-FFF2-40B4-BE49-F238E27FC236}">
              <a16:creationId xmlns:a16="http://schemas.microsoft.com/office/drawing/2014/main" id="{FD5E81D0-39B0-4495-AD8D-EA6810B2E6CE}"/>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6116973" y="68484847"/>
          <a:ext cx="3508919" cy="1894181"/>
        </a:xfrm>
        <a:prstGeom prst="rect">
          <a:avLst/>
        </a:prstGeom>
      </xdr:spPr>
    </xdr:pic>
    <xdr:clientData/>
  </xdr:twoCellAnchor>
  <xdr:twoCellAnchor editAs="oneCell">
    <xdr:from>
      <xdr:col>2</xdr:col>
      <xdr:colOff>300924</xdr:colOff>
      <xdr:row>229</xdr:row>
      <xdr:rowOff>36208</xdr:rowOff>
    </xdr:from>
    <xdr:to>
      <xdr:col>6</xdr:col>
      <xdr:colOff>1078240</xdr:colOff>
      <xdr:row>238</xdr:row>
      <xdr:rowOff>229392</xdr:rowOff>
    </xdr:to>
    <xdr:pic>
      <xdr:nvPicPr>
        <xdr:cNvPr id="58" name="Imagen 57">
          <a:extLst>
            <a:ext uri="{FF2B5EF4-FFF2-40B4-BE49-F238E27FC236}">
              <a16:creationId xmlns:a16="http://schemas.microsoft.com/office/drawing/2014/main" id="{DB0CA162-13E8-4842-9AB2-157FB20FCCD3}"/>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72424" y="71488948"/>
          <a:ext cx="3497656" cy="1915304"/>
        </a:xfrm>
        <a:prstGeom prst="rect">
          <a:avLst/>
        </a:prstGeom>
      </xdr:spPr>
    </xdr:pic>
    <xdr:clientData/>
  </xdr:twoCellAnchor>
  <xdr:twoCellAnchor editAs="oneCell">
    <xdr:from>
      <xdr:col>2</xdr:col>
      <xdr:colOff>300924</xdr:colOff>
      <xdr:row>238</xdr:row>
      <xdr:rowOff>268533</xdr:rowOff>
    </xdr:from>
    <xdr:to>
      <xdr:col>6</xdr:col>
      <xdr:colOff>1078240</xdr:colOff>
      <xdr:row>242</xdr:row>
      <xdr:rowOff>120891</xdr:rowOff>
    </xdr:to>
    <xdr:pic>
      <xdr:nvPicPr>
        <xdr:cNvPr id="59" name="Imagen 58">
          <a:extLst>
            <a:ext uri="{FF2B5EF4-FFF2-40B4-BE49-F238E27FC236}">
              <a16:creationId xmlns:a16="http://schemas.microsoft.com/office/drawing/2014/main" id="{F15988A2-EF99-4CC7-BDF4-A5709932F108}"/>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872424" y="73443393"/>
          <a:ext cx="3497656" cy="1909758"/>
        </a:xfrm>
        <a:prstGeom prst="rect">
          <a:avLst/>
        </a:prstGeom>
      </xdr:spPr>
    </xdr:pic>
    <xdr:clientData/>
  </xdr:twoCellAnchor>
  <xdr:twoCellAnchor editAs="oneCell">
    <xdr:from>
      <xdr:col>7</xdr:col>
      <xdr:colOff>120937</xdr:colOff>
      <xdr:row>231</xdr:row>
      <xdr:rowOff>150050</xdr:rowOff>
    </xdr:from>
    <xdr:to>
      <xdr:col>11</xdr:col>
      <xdr:colOff>1286804</xdr:colOff>
      <xdr:row>239</xdr:row>
      <xdr:rowOff>725151</xdr:rowOff>
    </xdr:to>
    <xdr:pic>
      <xdr:nvPicPr>
        <xdr:cNvPr id="60" name="Imagen 59">
          <a:extLst>
            <a:ext uri="{FF2B5EF4-FFF2-40B4-BE49-F238E27FC236}">
              <a16:creationId xmlns:a16="http://schemas.microsoft.com/office/drawing/2014/main" id="{78BE66C5-3F6E-4124-8DD3-8A04DA7894ED}"/>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5287297" y="71991410"/>
          <a:ext cx="5105407" cy="2800141"/>
        </a:xfrm>
        <a:prstGeom prst="rect">
          <a:avLst/>
        </a:prstGeom>
      </xdr:spPr>
    </xdr:pic>
    <xdr:clientData/>
  </xdr:twoCellAnchor>
  <xdr:twoCellAnchor editAs="oneCell">
    <xdr:from>
      <xdr:col>3</xdr:col>
      <xdr:colOff>390525</xdr:colOff>
      <xdr:row>245</xdr:row>
      <xdr:rowOff>74004</xdr:rowOff>
    </xdr:from>
    <xdr:to>
      <xdr:col>6</xdr:col>
      <xdr:colOff>497387</xdr:colOff>
      <xdr:row>258</xdr:row>
      <xdr:rowOff>170030</xdr:rowOff>
    </xdr:to>
    <xdr:pic>
      <xdr:nvPicPr>
        <xdr:cNvPr id="61" name="Imagen 60">
          <a:extLst>
            <a:ext uri="{FF2B5EF4-FFF2-40B4-BE49-F238E27FC236}">
              <a16:creationId xmlns:a16="http://schemas.microsoft.com/office/drawing/2014/main" id="{8F82ED2D-3CC7-4BF3-973E-6D0917D3FD8E}"/>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533525" y="77317944"/>
          <a:ext cx="2255702" cy="3890786"/>
        </a:xfrm>
        <a:prstGeom prst="rect">
          <a:avLst/>
        </a:prstGeom>
      </xdr:spPr>
    </xdr:pic>
    <xdr:clientData/>
  </xdr:twoCellAnchor>
  <xdr:twoCellAnchor editAs="oneCell">
    <xdr:from>
      <xdr:col>8</xdr:col>
      <xdr:colOff>310449</xdr:colOff>
      <xdr:row>245</xdr:row>
      <xdr:rowOff>26683</xdr:rowOff>
    </xdr:from>
    <xdr:to>
      <xdr:col>11</xdr:col>
      <xdr:colOff>468640</xdr:colOff>
      <xdr:row>252</xdr:row>
      <xdr:rowOff>153192</xdr:rowOff>
    </xdr:to>
    <xdr:pic>
      <xdr:nvPicPr>
        <xdr:cNvPr id="62" name="Imagen 61">
          <a:extLst>
            <a:ext uri="{FF2B5EF4-FFF2-40B4-BE49-F238E27FC236}">
              <a16:creationId xmlns:a16="http://schemas.microsoft.com/office/drawing/2014/main" id="{A06226D3-7913-4503-A8BA-66FA8BB7DF6D}"/>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6063549" y="77270623"/>
          <a:ext cx="3510991" cy="1917209"/>
        </a:xfrm>
        <a:prstGeom prst="rect">
          <a:avLst/>
        </a:prstGeom>
      </xdr:spPr>
    </xdr:pic>
    <xdr:clientData/>
  </xdr:twoCellAnchor>
  <xdr:twoCellAnchor editAs="oneCell">
    <xdr:from>
      <xdr:col>8</xdr:col>
      <xdr:colOff>306723</xdr:colOff>
      <xdr:row>252</xdr:row>
      <xdr:rowOff>186533</xdr:rowOff>
    </xdr:from>
    <xdr:to>
      <xdr:col>11</xdr:col>
      <xdr:colOff>462842</xdr:colOff>
      <xdr:row>258</xdr:row>
      <xdr:rowOff>98113</xdr:rowOff>
    </xdr:to>
    <xdr:pic>
      <xdr:nvPicPr>
        <xdr:cNvPr id="63" name="Imagen 62">
          <a:extLst>
            <a:ext uri="{FF2B5EF4-FFF2-40B4-BE49-F238E27FC236}">
              <a16:creationId xmlns:a16="http://schemas.microsoft.com/office/drawing/2014/main" id="{EADA7625-90B7-492C-A447-8A944692A4CE}"/>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6059823" y="79221173"/>
          <a:ext cx="3508919" cy="1915640"/>
        </a:xfrm>
        <a:prstGeom prst="rect">
          <a:avLst/>
        </a:prstGeom>
      </xdr:spPr>
    </xdr:pic>
    <xdr:clientData/>
  </xdr:twoCellAnchor>
  <xdr:twoCellAnchor editAs="oneCell">
    <xdr:from>
      <xdr:col>1</xdr:col>
      <xdr:colOff>36358</xdr:colOff>
      <xdr:row>261</xdr:row>
      <xdr:rowOff>36610</xdr:rowOff>
    </xdr:from>
    <xdr:to>
      <xdr:col>4</xdr:col>
      <xdr:colOff>534525</xdr:colOff>
      <xdr:row>271</xdr:row>
      <xdr:rowOff>171841</xdr:rowOff>
    </xdr:to>
    <xdr:pic>
      <xdr:nvPicPr>
        <xdr:cNvPr id="64" name="Imagen 63">
          <a:extLst>
            <a:ext uri="{FF2B5EF4-FFF2-40B4-BE49-F238E27FC236}">
              <a16:creationId xmlns:a16="http://schemas.microsoft.com/office/drawing/2014/main" id="{8A676177-F71D-4118-8827-61231FBBC2BF}"/>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87818" y="83117470"/>
          <a:ext cx="1938347" cy="3328011"/>
        </a:xfrm>
        <a:prstGeom prst="rect">
          <a:avLst/>
        </a:prstGeom>
      </xdr:spPr>
    </xdr:pic>
    <xdr:clientData/>
  </xdr:twoCellAnchor>
  <xdr:twoCellAnchor editAs="oneCell">
    <xdr:from>
      <xdr:col>4</xdr:col>
      <xdr:colOff>537990</xdr:colOff>
      <xdr:row>261</xdr:row>
      <xdr:rowOff>160572</xdr:rowOff>
    </xdr:from>
    <xdr:to>
      <xdr:col>6</xdr:col>
      <xdr:colOff>1803202</xdr:colOff>
      <xdr:row>265</xdr:row>
      <xdr:rowOff>57404</xdr:rowOff>
    </xdr:to>
    <xdr:pic>
      <xdr:nvPicPr>
        <xdr:cNvPr id="65" name="Imagen 64">
          <a:extLst>
            <a:ext uri="{FF2B5EF4-FFF2-40B4-BE49-F238E27FC236}">
              <a16:creationId xmlns:a16="http://schemas.microsoft.com/office/drawing/2014/main" id="{A3B80CA4-B0C2-4DF0-A394-7A1895DB48B6}"/>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2229630" y="83241432"/>
          <a:ext cx="2865412" cy="1557992"/>
        </a:xfrm>
        <a:prstGeom prst="rect">
          <a:avLst/>
        </a:prstGeom>
      </xdr:spPr>
    </xdr:pic>
    <xdr:clientData/>
  </xdr:twoCellAnchor>
  <xdr:twoCellAnchor editAs="oneCell">
    <xdr:from>
      <xdr:col>8</xdr:col>
      <xdr:colOff>415646</xdr:colOff>
      <xdr:row>261</xdr:row>
      <xdr:rowOff>21305</xdr:rowOff>
    </xdr:from>
    <xdr:to>
      <xdr:col>11</xdr:col>
      <xdr:colOff>563473</xdr:colOff>
      <xdr:row>265</xdr:row>
      <xdr:rowOff>57150</xdr:rowOff>
    </xdr:to>
    <xdr:pic>
      <xdr:nvPicPr>
        <xdr:cNvPr id="66" name="Imagen 65">
          <a:extLst>
            <a:ext uri="{FF2B5EF4-FFF2-40B4-BE49-F238E27FC236}">
              <a16:creationId xmlns:a16="http://schemas.microsoft.com/office/drawing/2014/main" id="{95738CB3-FB52-476F-B406-B2F543B55AD4}"/>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6168746" y="83102165"/>
          <a:ext cx="3500627" cy="1697005"/>
        </a:xfrm>
        <a:prstGeom prst="rect">
          <a:avLst/>
        </a:prstGeom>
      </xdr:spPr>
    </xdr:pic>
    <xdr:clientData/>
  </xdr:twoCellAnchor>
  <xdr:twoCellAnchor editAs="oneCell">
    <xdr:from>
      <xdr:col>8</xdr:col>
      <xdr:colOff>430548</xdr:colOff>
      <xdr:row>265</xdr:row>
      <xdr:rowOff>30407</xdr:rowOff>
    </xdr:from>
    <xdr:to>
      <xdr:col>11</xdr:col>
      <xdr:colOff>586667</xdr:colOff>
      <xdr:row>272</xdr:row>
      <xdr:rowOff>9525</xdr:rowOff>
    </xdr:to>
    <xdr:pic>
      <xdr:nvPicPr>
        <xdr:cNvPr id="67" name="Imagen 66">
          <a:extLst>
            <a:ext uri="{FF2B5EF4-FFF2-40B4-BE49-F238E27FC236}">
              <a16:creationId xmlns:a16="http://schemas.microsoft.com/office/drawing/2014/main" id="{D9FACBA4-7BBF-40E2-9497-CA746C8CFC34}"/>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6183648" y="84772427"/>
          <a:ext cx="3508919" cy="1693618"/>
        </a:xfrm>
        <a:prstGeom prst="rect">
          <a:avLst/>
        </a:prstGeom>
      </xdr:spPr>
    </xdr:pic>
    <xdr:clientData/>
  </xdr:twoCellAnchor>
  <xdr:twoCellAnchor editAs="oneCell">
    <xdr:from>
      <xdr:col>4</xdr:col>
      <xdr:colOff>564850</xdr:colOff>
      <xdr:row>265</xdr:row>
      <xdr:rowOff>44557</xdr:rowOff>
    </xdr:from>
    <xdr:to>
      <xdr:col>6</xdr:col>
      <xdr:colOff>1790700</xdr:colOff>
      <xdr:row>271</xdr:row>
      <xdr:rowOff>152400</xdr:rowOff>
    </xdr:to>
    <xdr:pic>
      <xdr:nvPicPr>
        <xdr:cNvPr id="68" name="Imagen 67">
          <a:extLst>
            <a:ext uri="{FF2B5EF4-FFF2-40B4-BE49-F238E27FC236}">
              <a16:creationId xmlns:a16="http://schemas.microsoft.com/office/drawing/2014/main" id="{8A9DCB56-1677-4AB0-B168-109033D11004}"/>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2256490" y="84786577"/>
          <a:ext cx="2826050" cy="1639463"/>
        </a:xfrm>
        <a:prstGeom prst="rect">
          <a:avLst/>
        </a:prstGeom>
      </xdr:spPr>
    </xdr:pic>
    <xdr:clientData/>
  </xdr:twoCellAnchor>
  <xdr:twoCellAnchor editAs="oneCell">
    <xdr:from>
      <xdr:col>7</xdr:col>
      <xdr:colOff>332310</xdr:colOff>
      <xdr:row>274</xdr:row>
      <xdr:rowOff>52285</xdr:rowOff>
    </xdr:from>
    <xdr:to>
      <xdr:col>11</xdr:col>
      <xdr:colOff>1046854</xdr:colOff>
      <xdr:row>287</xdr:row>
      <xdr:rowOff>118065</xdr:rowOff>
    </xdr:to>
    <xdr:pic>
      <xdr:nvPicPr>
        <xdr:cNvPr id="69" name="Imagen 68">
          <a:extLst>
            <a:ext uri="{FF2B5EF4-FFF2-40B4-BE49-F238E27FC236}">
              <a16:creationId xmlns:a16="http://schemas.microsoft.com/office/drawing/2014/main" id="{65AB944A-A024-4B54-9B19-CB9B09FE53C3}"/>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8670" y="87880405"/>
          <a:ext cx="4654084" cy="2458460"/>
        </a:xfrm>
        <a:prstGeom prst="rect">
          <a:avLst/>
        </a:prstGeom>
      </xdr:spPr>
    </xdr:pic>
    <xdr:clientData/>
  </xdr:twoCellAnchor>
  <xdr:twoCellAnchor editAs="oneCell">
    <xdr:from>
      <xdr:col>2</xdr:col>
      <xdr:colOff>405699</xdr:colOff>
      <xdr:row>290</xdr:row>
      <xdr:rowOff>49458</xdr:rowOff>
    </xdr:from>
    <xdr:to>
      <xdr:col>6</xdr:col>
      <xdr:colOff>1183015</xdr:colOff>
      <xdr:row>295</xdr:row>
      <xdr:rowOff>92316</xdr:rowOff>
    </xdr:to>
    <xdr:pic>
      <xdr:nvPicPr>
        <xdr:cNvPr id="70" name="Imagen 69">
          <a:extLst>
            <a:ext uri="{FF2B5EF4-FFF2-40B4-BE49-F238E27FC236}">
              <a16:creationId xmlns:a16="http://schemas.microsoft.com/office/drawing/2014/main" id="{AC730864-E27F-47D6-83F1-DEBB3C4C6586}"/>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977199" y="91512318"/>
          <a:ext cx="3497656" cy="1886898"/>
        </a:xfrm>
        <a:prstGeom prst="rect">
          <a:avLst/>
        </a:prstGeom>
      </xdr:spPr>
    </xdr:pic>
    <xdr:clientData/>
  </xdr:twoCellAnchor>
  <xdr:twoCellAnchor editAs="oneCell">
    <xdr:from>
      <xdr:col>2</xdr:col>
      <xdr:colOff>413571</xdr:colOff>
      <xdr:row>311</xdr:row>
      <xdr:rowOff>118207</xdr:rowOff>
    </xdr:from>
    <xdr:to>
      <xdr:col>6</xdr:col>
      <xdr:colOff>1184670</xdr:colOff>
      <xdr:row>319</xdr:row>
      <xdr:rowOff>80718</xdr:rowOff>
    </xdr:to>
    <xdr:pic>
      <xdr:nvPicPr>
        <xdr:cNvPr id="71" name="Imagen 70">
          <a:extLst>
            <a:ext uri="{FF2B5EF4-FFF2-40B4-BE49-F238E27FC236}">
              <a16:creationId xmlns:a16="http://schemas.microsoft.com/office/drawing/2014/main" id="{C39D95AB-5D75-4497-8E20-8995A45B36E6}"/>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985071" y="98919127"/>
          <a:ext cx="3491439" cy="1859891"/>
        </a:xfrm>
        <a:prstGeom prst="rect">
          <a:avLst/>
        </a:prstGeom>
      </xdr:spPr>
    </xdr:pic>
    <xdr:clientData/>
  </xdr:twoCellAnchor>
  <xdr:twoCellAnchor editAs="oneCell">
    <xdr:from>
      <xdr:col>7</xdr:col>
      <xdr:colOff>39434</xdr:colOff>
      <xdr:row>290</xdr:row>
      <xdr:rowOff>139155</xdr:rowOff>
    </xdr:from>
    <xdr:to>
      <xdr:col>9</xdr:col>
      <xdr:colOff>64724</xdr:colOff>
      <xdr:row>303</xdr:row>
      <xdr:rowOff>155018</xdr:rowOff>
    </xdr:to>
    <xdr:pic>
      <xdr:nvPicPr>
        <xdr:cNvPr id="72" name="Imagen 71">
          <a:extLst>
            <a:ext uri="{FF2B5EF4-FFF2-40B4-BE49-F238E27FC236}">
              <a16:creationId xmlns:a16="http://schemas.microsoft.com/office/drawing/2014/main" id="{F5180809-B9FB-451E-83C8-61A2E4D73ED3}"/>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205794" y="91602015"/>
          <a:ext cx="2151270" cy="3650603"/>
        </a:xfrm>
        <a:prstGeom prst="rect">
          <a:avLst/>
        </a:prstGeom>
      </xdr:spPr>
    </xdr:pic>
    <xdr:clientData/>
  </xdr:twoCellAnchor>
  <xdr:twoCellAnchor editAs="oneCell">
    <xdr:from>
      <xdr:col>9</xdr:col>
      <xdr:colOff>94219</xdr:colOff>
      <xdr:row>290</xdr:row>
      <xdr:rowOff>175716</xdr:rowOff>
    </xdr:from>
    <xdr:to>
      <xdr:col>11</xdr:col>
      <xdr:colOff>1314449</xdr:colOff>
      <xdr:row>294</xdr:row>
      <xdr:rowOff>162158</xdr:rowOff>
    </xdr:to>
    <xdr:pic>
      <xdr:nvPicPr>
        <xdr:cNvPr id="73" name="Imagen 72">
          <a:extLst>
            <a:ext uri="{FF2B5EF4-FFF2-40B4-BE49-F238E27FC236}">
              <a16:creationId xmlns:a16="http://schemas.microsoft.com/office/drawing/2014/main" id="{062E23B4-4F61-4AE3-B4A9-40C7732A1D47}"/>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7386559" y="91638576"/>
          <a:ext cx="3033790" cy="1647602"/>
        </a:xfrm>
        <a:prstGeom prst="rect">
          <a:avLst/>
        </a:prstGeom>
      </xdr:spPr>
    </xdr:pic>
    <xdr:clientData/>
  </xdr:twoCellAnchor>
  <xdr:twoCellAnchor editAs="oneCell">
    <xdr:from>
      <xdr:col>9</xdr:col>
      <xdr:colOff>75170</xdr:colOff>
      <xdr:row>294</xdr:row>
      <xdr:rowOff>170097</xdr:rowOff>
    </xdr:from>
    <xdr:to>
      <xdr:col>11</xdr:col>
      <xdr:colOff>1335705</xdr:colOff>
      <xdr:row>301</xdr:row>
      <xdr:rowOff>161925</xdr:rowOff>
    </xdr:to>
    <xdr:pic>
      <xdr:nvPicPr>
        <xdr:cNvPr id="74" name="Imagen 73">
          <a:extLst>
            <a:ext uri="{FF2B5EF4-FFF2-40B4-BE49-F238E27FC236}">
              <a16:creationId xmlns:a16="http://schemas.microsoft.com/office/drawing/2014/main" id="{FECA03E4-1483-4D18-B9D0-0DBF275B55E6}"/>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7367510" y="93294117"/>
          <a:ext cx="3074095" cy="1645368"/>
        </a:xfrm>
        <a:prstGeom prst="rect">
          <a:avLst/>
        </a:prstGeom>
      </xdr:spPr>
    </xdr:pic>
    <xdr:clientData/>
  </xdr:twoCellAnchor>
  <xdr:twoCellAnchor editAs="oneCell">
    <xdr:from>
      <xdr:col>2</xdr:col>
      <xdr:colOff>405699</xdr:colOff>
      <xdr:row>306</xdr:row>
      <xdr:rowOff>36208</xdr:rowOff>
    </xdr:from>
    <xdr:to>
      <xdr:col>6</xdr:col>
      <xdr:colOff>1183015</xdr:colOff>
      <xdr:row>311</xdr:row>
      <xdr:rowOff>76992</xdr:rowOff>
    </xdr:to>
    <xdr:pic>
      <xdr:nvPicPr>
        <xdr:cNvPr id="75" name="Imagen 74">
          <a:extLst>
            <a:ext uri="{FF2B5EF4-FFF2-40B4-BE49-F238E27FC236}">
              <a16:creationId xmlns:a16="http://schemas.microsoft.com/office/drawing/2014/main" id="{C77D5589-AC65-41F7-8E69-6F3E4978201E}"/>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977199" y="96993088"/>
          <a:ext cx="3497656" cy="1884824"/>
        </a:xfrm>
        <a:prstGeom prst="rect">
          <a:avLst/>
        </a:prstGeom>
      </xdr:spPr>
    </xdr:pic>
    <xdr:clientData/>
  </xdr:twoCellAnchor>
  <xdr:twoCellAnchor editAs="oneCell">
    <xdr:from>
      <xdr:col>2</xdr:col>
      <xdr:colOff>409846</xdr:colOff>
      <xdr:row>295</xdr:row>
      <xdr:rowOff>87558</xdr:rowOff>
    </xdr:from>
    <xdr:to>
      <xdr:col>6</xdr:col>
      <xdr:colOff>1178871</xdr:colOff>
      <xdr:row>303</xdr:row>
      <xdr:rowOff>158991</xdr:rowOff>
    </xdr:to>
    <xdr:pic>
      <xdr:nvPicPr>
        <xdr:cNvPr id="76" name="Imagen 75">
          <a:extLst>
            <a:ext uri="{FF2B5EF4-FFF2-40B4-BE49-F238E27FC236}">
              <a16:creationId xmlns:a16="http://schemas.microsoft.com/office/drawing/2014/main" id="{78E30E24-5FBB-401A-BD44-3FB6FE76FECF}"/>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981346" y="93394458"/>
          <a:ext cx="3489365" cy="1862133"/>
        </a:xfrm>
        <a:prstGeom prst="rect">
          <a:avLst/>
        </a:prstGeom>
      </xdr:spPr>
    </xdr:pic>
    <xdr:clientData/>
  </xdr:twoCellAnchor>
  <xdr:twoCellAnchor editAs="oneCell">
    <xdr:from>
      <xdr:col>1</xdr:col>
      <xdr:colOff>158937</xdr:colOff>
      <xdr:row>274</xdr:row>
      <xdr:rowOff>82409</xdr:rowOff>
    </xdr:from>
    <xdr:to>
      <xdr:col>6</xdr:col>
      <xdr:colOff>1749781</xdr:colOff>
      <xdr:row>287</xdr:row>
      <xdr:rowOff>150949</xdr:rowOff>
    </xdr:to>
    <xdr:pic>
      <xdr:nvPicPr>
        <xdr:cNvPr id="77" name="Imagen 76">
          <a:extLst>
            <a:ext uri="{FF2B5EF4-FFF2-40B4-BE49-F238E27FC236}">
              <a16:creationId xmlns:a16="http://schemas.microsoft.com/office/drawing/2014/main" id="{463387FC-FE9C-427E-81CF-8295C3FD48F1}"/>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410397" y="87910529"/>
          <a:ext cx="4631224" cy="2461220"/>
        </a:xfrm>
        <a:prstGeom prst="rect">
          <a:avLst/>
        </a:prstGeom>
      </xdr:spPr>
    </xdr:pic>
    <xdr:clientData/>
  </xdr:twoCellAnchor>
  <xdr:twoCellAnchor editAs="oneCell">
    <xdr:from>
      <xdr:col>8</xdr:col>
      <xdr:colOff>242122</xdr:colOff>
      <xdr:row>306</xdr:row>
      <xdr:rowOff>32482</xdr:rowOff>
    </xdr:from>
    <xdr:to>
      <xdr:col>11</xdr:col>
      <xdr:colOff>394095</xdr:colOff>
      <xdr:row>311</xdr:row>
      <xdr:rowOff>71193</xdr:rowOff>
    </xdr:to>
    <xdr:pic>
      <xdr:nvPicPr>
        <xdr:cNvPr id="78" name="Imagen 77">
          <a:extLst>
            <a:ext uri="{FF2B5EF4-FFF2-40B4-BE49-F238E27FC236}">
              <a16:creationId xmlns:a16="http://schemas.microsoft.com/office/drawing/2014/main" id="{8931894E-B99E-40B5-B25A-2537CAA43F6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5995222" y="96989362"/>
          <a:ext cx="3504773" cy="1882751"/>
        </a:xfrm>
        <a:prstGeom prst="rect">
          <a:avLst/>
        </a:prstGeom>
      </xdr:spPr>
    </xdr:pic>
    <xdr:clientData/>
  </xdr:twoCellAnchor>
  <xdr:twoCellAnchor editAs="oneCell">
    <xdr:from>
      <xdr:col>7</xdr:col>
      <xdr:colOff>300353</xdr:colOff>
      <xdr:row>322</xdr:row>
      <xdr:rowOff>102669</xdr:rowOff>
    </xdr:from>
    <xdr:to>
      <xdr:col>11</xdr:col>
      <xdr:colOff>1012137</xdr:colOff>
      <xdr:row>335</xdr:row>
      <xdr:rowOff>162932</xdr:rowOff>
    </xdr:to>
    <xdr:pic>
      <xdr:nvPicPr>
        <xdr:cNvPr id="79" name="Imagen 78">
          <a:extLst>
            <a:ext uri="{FF2B5EF4-FFF2-40B4-BE49-F238E27FC236}">
              <a16:creationId xmlns:a16="http://schemas.microsoft.com/office/drawing/2014/main" id="{A2BE2FE7-A45F-49D7-BF1C-4505E73BA482}"/>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466713" y="102355449"/>
          <a:ext cx="4651324" cy="2452943"/>
        </a:xfrm>
        <a:prstGeom prst="rect">
          <a:avLst/>
        </a:prstGeom>
      </xdr:spPr>
    </xdr:pic>
    <xdr:clientData/>
  </xdr:twoCellAnchor>
  <xdr:twoCellAnchor editAs="oneCell">
    <xdr:from>
      <xdr:col>8</xdr:col>
      <xdr:colOff>230523</xdr:colOff>
      <xdr:row>311</xdr:row>
      <xdr:rowOff>179083</xdr:rowOff>
    </xdr:from>
    <xdr:to>
      <xdr:col>11</xdr:col>
      <xdr:colOff>386642</xdr:colOff>
      <xdr:row>319</xdr:row>
      <xdr:rowOff>143667</xdr:rowOff>
    </xdr:to>
    <xdr:pic>
      <xdr:nvPicPr>
        <xdr:cNvPr id="80" name="Imagen 79">
          <a:extLst>
            <a:ext uri="{FF2B5EF4-FFF2-40B4-BE49-F238E27FC236}">
              <a16:creationId xmlns:a16="http://schemas.microsoft.com/office/drawing/2014/main" id="{69EC3E1F-1AC5-4A74-BE34-1234E4D0F92F}"/>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983623" y="98980003"/>
          <a:ext cx="3508919" cy="1861964"/>
        </a:xfrm>
        <a:prstGeom prst="rect">
          <a:avLst/>
        </a:prstGeom>
      </xdr:spPr>
    </xdr:pic>
    <xdr:clientData/>
  </xdr:twoCellAnchor>
  <xdr:twoCellAnchor editAs="oneCell">
    <xdr:from>
      <xdr:col>2</xdr:col>
      <xdr:colOff>319974</xdr:colOff>
      <xdr:row>344</xdr:row>
      <xdr:rowOff>826783</xdr:rowOff>
    </xdr:from>
    <xdr:to>
      <xdr:col>6</xdr:col>
      <xdr:colOff>1097290</xdr:colOff>
      <xdr:row>351</xdr:row>
      <xdr:rowOff>124617</xdr:rowOff>
    </xdr:to>
    <xdr:pic>
      <xdr:nvPicPr>
        <xdr:cNvPr id="81" name="Imagen 80">
          <a:extLst>
            <a:ext uri="{FF2B5EF4-FFF2-40B4-BE49-F238E27FC236}">
              <a16:creationId xmlns:a16="http://schemas.microsoft.com/office/drawing/2014/main" id="{427FA3F9-F7A2-4AF8-975C-FE1B5DD4E04D}"/>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891474" y="108245923"/>
          <a:ext cx="3497656" cy="1873394"/>
        </a:xfrm>
        <a:prstGeom prst="rect">
          <a:avLst/>
        </a:prstGeom>
      </xdr:spPr>
    </xdr:pic>
    <xdr:clientData/>
  </xdr:twoCellAnchor>
  <xdr:twoCellAnchor editAs="oneCell">
    <xdr:from>
      <xdr:col>2</xdr:col>
      <xdr:colOff>331573</xdr:colOff>
      <xdr:row>338</xdr:row>
      <xdr:rowOff>32482</xdr:rowOff>
    </xdr:from>
    <xdr:to>
      <xdr:col>6</xdr:col>
      <xdr:colOff>1104743</xdr:colOff>
      <xdr:row>344</xdr:row>
      <xdr:rowOff>795093</xdr:rowOff>
    </xdr:to>
    <xdr:pic>
      <xdr:nvPicPr>
        <xdr:cNvPr id="82" name="Imagen 81">
          <a:extLst>
            <a:ext uri="{FF2B5EF4-FFF2-40B4-BE49-F238E27FC236}">
              <a16:creationId xmlns:a16="http://schemas.microsoft.com/office/drawing/2014/main" id="{76D58C1D-A5F9-451B-A9C1-7DA92B25FA09}"/>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903073" y="106339102"/>
          <a:ext cx="3493510" cy="1875131"/>
        </a:xfrm>
        <a:prstGeom prst="rect">
          <a:avLst/>
        </a:prstGeom>
      </xdr:spPr>
    </xdr:pic>
    <xdr:clientData/>
  </xdr:twoCellAnchor>
  <xdr:twoCellAnchor editAs="oneCell">
    <xdr:from>
      <xdr:col>1</xdr:col>
      <xdr:colOff>94185</xdr:colOff>
      <xdr:row>322</xdr:row>
      <xdr:rowOff>39377</xdr:rowOff>
    </xdr:from>
    <xdr:to>
      <xdr:col>6</xdr:col>
      <xdr:colOff>1685029</xdr:colOff>
      <xdr:row>335</xdr:row>
      <xdr:rowOff>102398</xdr:rowOff>
    </xdr:to>
    <xdr:pic>
      <xdr:nvPicPr>
        <xdr:cNvPr id="83" name="Imagen 82">
          <a:extLst>
            <a:ext uri="{FF2B5EF4-FFF2-40B4-BE49-F238E27FC236}">
              <a16:creationId xmlns:a16="http://schemas.microsoft.com/office/drawing/2014/main" id="{9EDFAB9D-9D35-47AA-A699-4137F0FF7794}"/>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345645" y="102292157"/>
          <a:ext cx="4631224" cy="2455701"/>
        </a:xfrm>
        <a:prstGeom prst="rect">
          <a:avLst/>
        </a:prstGeom>
      </xdr:spPr>
    </xdr:pic>
    <xdr:clientData/>
  </xdr:twoCellAnchor>
  <xdr:twoCellAnchor editAs="oneCell">
    <xdr:from>
      <xdr:col>4</xdr:col>
      <xdr:colOff>467408</xdr:colOff>
      <xdr:row>75</xdr:row>
      <xdr:rowOff>535952</xdr:rowOff>
    </xdr:from>
    <xdr:to>
      <xdr:col>6</xdr:col>
      <xdr:colOff>1730909</xdr:colOff>
      <xdr:row>82</xdr:row>
      <xdr:rowOff>148747</xdr:rowOff>
    </xdr:to>
    <xdr:pic>
      <xdr:nvPicPr>
        <xdr:cNvPr id="84" name="Imagen 83">
          <a:extLst>
            <a:ext uri="{FF2B5EF4-FFF2-40B4-BE49-F238E27FC236}">
              <a16:creationId xmlns:a16="http://schemas.microsoft.com/office/drawing/2014/main" id="{C969467D-864C-4465-857B-8D4D11F91C04}"/>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2159048" y="24005552"/>
          <a:ext cx="2863701" cy="1533035"/>
        </a:xfrm>
        <a:prstGeom prst="rect">
          <a:avLst/>
        </a:prstGeom>
      </xdr:spPr>
    </xdr:pic>
    <xdr:clientData/>
  </xdr:twoCellAnchor>
  <xdr:twoCellAnchor editAs="oneCell">
    <xdr:from>
      <xdr:col>1</xdr:col>
      <xdr:colOff>257174</xdr:colOff>
      <xdr:row>560</xdr:row>
      <xdr:rowOff>104775</xdr:rowOff>
    </xdr:from>
    <xdr:to>
      <xdr:col>6</xdr:col>
      <xdr:colOff>1666875</xdr:colOff>
      <xdr:row>573</xdr:row>
      <xdr:rowOff>102882</xdr:rowOff>
    </xdr:to>
    <xdr:pic>
      <xdr:nvPicPr>
        <xdr:cNvPr id="85" name="Imagen 84">
          <a:extLst>
            <a:ext uri="{FF2B5EF4-FFF2-40B4-BE49-F238E27FC236}">
              <a16:creationId xmlns:a16="http://schemas.microsoft.com/office/drawing/2014/main" id="{A3B71FCB-1587-45C9-9F1D-5F3534B55803}"/>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508634" y="160140015"/>
          <a:ext cx="4450081" cy="2375547"/>
        </a:xfrm>
        <a:prstGeom prst="rect">
          <a:avLst/>
        </a:prstGeom>
      </xdr:spPr>
    </xdr:pic>
    <xdr:clientData/>
  </xdr:twoCellAnchor>
  <xdr:twoCellAnchor editAs="oneCell">
    <xdr:from>
      <xdr:col>8</xdr:col>
      <xdr:colOff>238124</xdr:colOff>
      <xdr:row>560</xdr:row>
      <xdr:rowOff>28575</xdr:rowOff>
    </xdr:from>
    <xdr:to>
      <xdr:col>11</xdr:col>
      <xdr:colOff>523875</xdr:colOff>
      <xdr:row>573</xdr:row>
      <xdr:rowOff>162241</xdr:rowOff>
    </xdr:to>
    <xdr:pic>
      <xdr:nvPicPr>
        <xdr:cNvPr id="86" name="Imagen 85">
          <a:extLst>
            <a:ext uri="{FF2B5EF4-FFF2-40B4-BE49-F238E27FC236}">
              <a16:creationId xmlns:a16="http://schemas.microsoft.com/office/drawing/2014/main" id="{23D91EF3-3D51-4001-8550-203C14BAFF5F}"/>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5991224" y="160063815"/>
          <a:ext cx="3638551" cy="2511106"/>
        </a:xfrm>
        <a:prstGeom prst="rect">
          <a:avLst/>
        </a:prstGeom>
      </xdr:spPr>
    </xdr:pic>
    <xdr:clientData/>
  </xdr:twoCellAnchor>
  <xdr:twoCellAnchor editAs="oneCell">
    <xdr:from>
      <xdr:col>1</xdr:col>
      <xdr:colOff>266700</xdr:colOff>
      <xdr:row>545</xdr:row>
      <xdr:rowOff>133350</xdr:rowOff>
    </xdr:from>
    <xdr:to>
      <xdr:col>6</xdr:col>
      <xdr:colOff>1358098</xdr:colOff>
      <xdr:row>557</xdr:row>
      <xdr:rowOff>161925</xdr:rowOff>
    </xdr:to>
    <xdr:pic>
      <xdr:nvPicPr>
        <xdr:cNvPr id="87" name="Imagen 86">
          <a:extLst>
            <a:ext uri="{FF2B5EF4-FFF2-40B4-BE49-F238E27FC236}">
              <a16:creationId xmlns:a16="http://schemas.microsoft.com/office/drawing/2014/main" id="{041E721F-FC0B-4804-A5A6-1BFE4DE6BE04}"/>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518160" y="155550870"/>
          <a:ext cx="4131778" cy="2223135"/>
        </a:xfrm>
        <a:prstGeom prst="rect">
          <a:avLst/>
        </a:prstGeom>
      </xdr:spPr>
    </xdr:pic>
    <xdr:clientData/>
  </xdr:twoCellAnchor>
  <xdr:twoCellAnchor editAs="oneCell">
    <xdr:from>
      <xdr:col>7</xdr:col>
      <xdr:colOff>447675</xdr:colOff>
      <xdr:row>545</xdr:row>
      <xdr:rowOff>28575</xdr:rowOff>
    </xdr:from>
    <xdr:to>
      <xdr:col>11</xdr:col>
      <xdr:colOff>1038225</xdr:colOff>
      <xdr:row>557</xdr:row>
      <xdr:rowOff>590550</xdr:rowOff>
    </xdr:to>
    <xdr:pic>
      <xdr:nvPicPr>
        <xdr:cNvPr id="88" name="Imagen 87">
          <a:extLst>
            <a:ext uri="{FF2B5EF4-FFF2-40B4-BE49-F238E27FC236}">
              <a16:creationId xmlns:a16="http://schemas.microsoft.com/office/drawing/2014/main" id="{2CF00BCE-2FB6-4A8D-88A6-2F739E42BFE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5614035" y="155446095"/>
          <a:ext cx="4530090" cy="2756535"/>
        </a:xfrm>
        <a:prstGeom prst="rect">
          <a:avLst/>
        </a:prstGeom>
      </xdr:spPr>
    </xdr:pic>
    <xdr:clientData/>
  </xdr:twoCellAnchor>
  <xdr:twoCellAnchor editAs="oneCell">
    <xdr:from>
      <xdr:col>1</xdr:col>
      <xdr:colOff>247650</xdr:colOff>
      <xdr:row>529</xdr:row>
      <xdr:rowOff>9525</xdr:rowOff>
    </xdr:from>
    <xdr:to>
      <xdr:col>6</xdr:col>
      <xdr:colOff>1350056</xdr:colOff>
      <xdr:row>540</xdr:row>
      <xdr:rowOff>171450</xdr:rowOff>
    </xdr:to>
    <xdr:pic>
      <xdr:nvPicPr>
        <xdr:cNvPr id="89" name="Imagen 88">
          <a:extLst>
            <a:ext uri="{FF2B5EF4-FFF2-40B4-BE49-F238E27FC236}">
              <a16:creationId xmlns:a16="http://schemas.microsoft.com/office/drawing/2014/main" id="{6F57C836-4A46-4E79-AC11-FEDE98625E57}"/>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a:off x="499110" y="152013285"/>
          <a:ext cx="4142786" cy="2173605"/>
        </a:xfrm>
        <a:prstGeom prst="rect">
          <a:avLst/>
        </a:prstGeom>
      </xdr:spPr>
    </xdr:pic>
    <xdr:clientData/>
  </xdr:twoCellAnchor>
  <xdr:twoCellAnchor editAs="oneCell">
    <xdr:from>
      <xdr:col>8</xdr:col>
      <xdr:colOff>466725</xdr:colOff>
      <xdr:row>528</xdr:row>
      <xdr:rowOff>38100</xdr:rowOff>
    </xdr:from>
    <xdr:to>
      <xdr:col>11</xdr:col>
      <xdr:colOff>495204</xdr:colOff>
      <xdr:row>541</xdr:row>
      <xdr:rowOff>97756</xdr:rowOff>
    </xdr:to>
    <xdr:pic>
      <xdr:nvPicPr>
        <xdr:cNvPr id="90" name="Imagen 89">
          <a:extLst>
            <a:ext uri="{FF2B5EF4-FFF2-40B4-BE49-F238E27FC236}">
              <a16:creationId xmlns:a16="http://schemas.microsoft.com/office/drawing/2014/main" id="{AD087A81-6CBD-4BFF-9C5F-D8346E93632F}"/>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6219825" y="151858980"/>
          <a:ext cx="3381279" cy="2437096"/>
        </a:xfrm>
        <a:prstGeom prst="rect">
          <a:avLst/>
        </a:prstGeom>
      </xdr:spPr>
    </xdr:pic>
    <xdr:clientData/>
  </xdr:twoCellAnchor>
  <xdr:twoCellAnchor editAs="oneCell">
    <xdr:from>
      <xdr:col>2</xdr:col>
      <xdr:colOff>266700</xdr:colOff>
      <xdr:row>512</xdr:row>
      <xdr:rowOff>104775</xdr:rowOff>
    </xdr:from>
    <xdr:to>
      <xdr:col>6</xdr:col>
      <xdr:colOff>981366</xdr:colOff>
      <xdr:row>525</xdr:row>
      <xdr:rowOff>103466</xdr:rowOff>
    </xdr:to>
    <xdr:pic>
      <xdr:nvPicPr>
        <xdr:cNvPr id="91" name="Imagen 90">
          <a:extLst>
            <a:ext uri="{FF2B5EF4-FFF2-40B4-BE49-F238E27FC236}">
              <a16:creationId xmlns:a16="http://schemas.microsoft.com/office/drawing/2014/main" id="{83A68D2F-BE70-47EA-AAED-12772F2D1F1F}"/>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838200" y="148207095"/>
          <a:ext cx="3435006" cy="2376131"/>
        </a:xfrm>
        <a:prstGeom prst="rect">
          <a:avLst/>
        </a:prstGeom>
      </xdr:spPr>
    </xdr:pic>
    <xdr:clientData/>
  </xdr:twoCellAnchor>
  <xdr:twoCellAnchor editAs="oneCell">
    <xdr:from>
      <xdr:col>8</xdr:col>
      <xdr:colOff>104775</xdr:colOff>
      <xdr:row>512</xdr:row>
      <xdr:rowOff>38100</xdr:rowOff>
    </xdr:from>
    <xdr:to>
      <xdr:col>11</xdr:col>
      <xdr:colOff>700231</xdr:colOff>
      <xdr:row>525</xdr:row>
      <xdr:rowOff>103852</xdr:rowOff>
    </xdr:to>
    <xdr:pic>
      <xdr:nvPicPr>
        <xdr:cNvPr id="92" name="Imagen 91">
          <a:extLst>
            <a:ext uri="{FF2B5EF4-FFF2-40B4-BE49-F238E27FC236}">
              <a16:creationId xmlns:a16="http://schemas.microsoft.com/office/drawing/2014/main" id="{3FDF2496-8D61-486B-90A5-08BF2EBB56FD}"/>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5857875" y="148140420"/>
          <a:ext cx="3948256" cy="2443192"/>
        </a:xfrm>
        <a:prstGeom prst="rect">
          <a:avLst/>
        </a:prstGeom>
      </xdr:spPr>
    </xdr:pic>
    <xdr:clientData/>
  </xdr:twoCellAnchor>
  <xdr:twoCellAnchor editAs="oneCell">
    <xdr:from>
      <xdr:col>2</xdr:col>
      <xdr:colOff>38100</xdr:colOff>
      <xdr:row>497</xdr:row>
      <xdr:rowOff>114300</xdr:rowOff>
    </xdr:from>
    <xdr:to>
      <xdr:col>6</xdr:col>
      <xdr:colOff>1435577</xdr:colOff>
      <xdr:row>509</xdr:row>
      <xdr:rowOff>102305</xdr:rowOff>
    </xdr:to>
    <xdr:pic>
      <xdr:nvPicPr>
        <xdr:cNvPr id="93" name="Imagen 92">
          <a:extLst>
            <a:ext uri="{FF2B5EF4-FFF2-40B4-BE49-F238E27FC236}">
              <a16:creationId xmlns:a16="http://schemas.microsoft.com/office/drawing/2014/main" id="{3A3D7A74-2B51-4318-90D2-5A4EA2CD1A31}"/>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609600" y="144536160"/>
          <a:ext cx="4117817" cy="2182565"/>
        </a:xfrm>
        <a:prstGeom prst="rect">
          <a:avLst/>
        </a:prstGeom>
      </xdr:spPr>
    </xdr:pic>
    <xdr:clientData/>
  </xdr:twoCellAnchor>
  <xdr:twoCellAnchor editAs="oneCell">
    <xdr:from>
      <xdr:col>8</xdr:col>
      <xdr:colOff>152400</xdr:colOff>
      <xdr:row>497</xdr:row>
      <xdr:rowOff>114300</xdr:rowOff>
    </xdr:from>
    <xdr:to>
      <xdr:col>11</xdr:col>
      <xdr:colOff>735663</xdr:colOff>
      <xdr:row>509</xdr:row>
      <xdr:rowOff>59629</xdr:rowOff>
    </xdr:to>
    <xdr:pic>
      <xdr:nvPicPr>
        <xdr:cNvPr id="94" name="Imagen 93">
          <a:extLst>
            <a:ext uri="{FF2B5EF4-FFF2-40B4-BE49-F238E27FC236}">
              <a16:creationId xmlns:a16="http://schemas.microsoft.com/office/drawing/2014/main" id="{C7F90666-ECBF-46F8-92E6-70D570B411BD}"/>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5905500" y="144536160"/>
          <a:ext cx="3936063" cy="2139889"/>
        </a:xfrm>
        <a:prstGeom prst="rect">
          <a:avLst/>
        </a:prstGeom>
      </xdr:spPr>
    </xdr:pic>
    <xdr:clientData/>
  </xdr:twoCellAnchor>
  <xdr:twoCellAnchor editAs="oneCell">
    <xdr:from>
      <xdr:col>2</xdr:col>
      <xdr:colOff>66675</xdr:colOff>
      <xdr:row>483</xdr:row>
      <xdr:rowOff>19050</xdr:rowOff>
    </xdr:from>
    <xdr:to>
      <xdr:col>6</xdr:col>
      <xdr:colOff>1561696</xdr:colOff>
      <xdr:row>494</xdr:row>
      <xdr:rowOff>160976</xdr:rowOff>
    </xdr:to>
    <xdr:pic>
      <xdr:nvPicPr>
        <xdr:cNvPr id="95" name="Imagen 94">
          <a:extLst>
            <a:ext uri="{FF2B5EF4-FFF2-40B4-BE49-F238E27FC236}">
              <a16:creationId xmlns:a16="http://schemas.microsoft.com/office/drawing/2014/main" id="{1E5005EC-75E7-405E-8E3E-BE7B7DB0560A}"/>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638175" y="140082270"/>
          <a:ext cx="4215361" cy="2153606"/>
        </a:xfrm>
        <a:prstGeom prst="rect">
          <a:avLst/>
        </a:prstGeom>
      </xdr:spPr>
    </xdr:pic>
    <xdr:clientData/>
  </xdr:twoCellAnchor>
  <xdr:twoCellAnchor editAs="oneCell">
    <xdr:from>
      <xdr:col>8</xdr:col>
      <xdr:colOff>142875</xdr:colOff>
      <xdr:row>482</xdr:row>
      <xdr:rowOff>171450</xdr:rowOff>
    </xdr:from>
    <xdr:to>
      <xdr:col>11</xdr:col>
      <xdr:colOff>817586</xdr:colOff>
      <xdr:row>494</xdr:row>
      <xdr:rowOff>182318</xdr:rowOff>
    </xdr:to>
    <xdr:pic>
      <xdr:nvPicPr>
        <xdr:cNvPr id="96" name="Imagen 95">
          <a:extLst>
            <a:ext uri="{FF2B5EF4-FFF2-40B4-BE49-F238E27FC236}">
              <a16:creationId xmlns:a16="http://schemas.microsoft.com/office/drawing/2014/main" id="{4FAC3D6E-F50A-4A01-9C0A-0521DAB77671}"/>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5895975" y="140051790"/>
          <a:ext cx="4027511" cy="2205428"/>
        </a:xfrm>
        <a:prstGeom prst="rect">
          <a:avLst/>
        </a:prstGeom>
      </xdr:spPr>
    </xdr:pic>
    <xdr:clientData/>
  </xdr:twoCellAnchor>
  <xdr:twoCellAnchor editAs="oneCell">
    <xdr:from>
      <xdr:col>2</xdr:col>
      <xdr:colOff>114300</xdr:colOff>
      <xdr:row>467</xdr:row>
      <xdr:rowOff>28575</xdr:rowOff>
    </xdr:from>
    <xdr:to>
      <xdr:col>6</xdr:col>
      <xdr:colOff>1591032</xdr:colOff>
      <xdr:row>479</xdr:row>
      <xdr:rowOff>59256</xdr:rowOff>
    </xdr:to>
    <xdr:pic>
      <xdr:nvPicPr>
        <xdr:cNvPr id="97" name="Imagen 96">
          <a:extLst>
            <a:ext uri="{FF2B5EF4-FFF2-40B4-BE49-F238E27FC236}">
              <a16:creationId xmlns:a16="http://schemas.microsoft.com/office/drawing/2014/main" id="{65D6562E-2C2B-420A-995D-8C7F64120214}"/>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685800" y="136716135"/>
          <a:ext cx="4197072" cy="2225241"/>
        </a:xfrm>
        <a:prstGeom prst="rect">
          <a:avLst/>
        </a:prstGeom>
      </xdr:spPr>
    </xdr:pic>
    <xdr:clientData/>
  </xdr:twoCellAnchor>
  <xdr:twoCellAnchor editAs="oneCell">
    <xdr:from>
      <xdr:col>8</xdr:col>
      <xdr:colOff>0</xdr:colOff>
      <xdr:row>467</xdr:row>
      <xdr:rowOff>9525</xdr:rowOff>
    </xdr:from>
    <xdr:to>
      <xdr:col>11</xdr:col>
      <xdr:colOff>857607</xdr:colOff>
      <xdr:row>479</xdr:row>
      <xdr:rowOff>34109</xdr:rowOff>
    </xdr:to>
    <xdr:pic>
      <xdr:nvPicPr>
        <xdr:cNvPr id="98" name="Imagen 97">
          <a:extLst>
            <a:ext uri="{FF2B5EF4-FFF2-40B4-BE49-F238E27FC236}">
              <a16:creationId xmlns:a16="http://schemas.microsoft.com/office/drawing/2014/main" id="{53EE187E-A1F2-4426-8A42-5949CD7A680E}"/>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5753100" y="136697085"/>
          <a:ext cx="4210407" cy="2219144"/>
        </a:xfrm>
        <a:prstGeom prst="rect">
          <a:avLst/>
        </a:prstGeom>
      </xdr:spPr>
    </xdr:pic>
    <xdr:clientData/>
  </xdr:twoCellAnchor>
  <xdr:twoCellAnchor editAs="oneCell">
    <xdr:from>
      <xdr:col>2</xdr:col>
      <xdr:colOff>85725</xdr:colOff>
      <xdr:row>450</xdr:row>
      <xdr:rowOff>85725</xdr:rowOff>
    </xdr:from>
    <xdr:to>
      <xdr:col>6</xdr:col>
      <xdr:colOff>1550264</xdr:colOff>
      <xdr:row>462</xdr:row>
      <xdr:rowOff>110309</xdr:rowOff>
    </xdr:to>
    <xdr:pic>
      <xdr:nvPicPr>
        <xdr:cNvPr id="99" name="Imagen 98">
          <a:extLst>
            <a:ext uri="{FF2B5EF4-FFF2-40B4-BE49-F238E27FC236}">
              <a16:creationId xmlns:a16="http://schemas.microsoft.com/office/drawing/2014/main" id="{C72D249C-411D-4198-AE93-6D604FD867D5}"/>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657225" y="133031865"/>
          <a:ext cx="4184879" cy="2219144"/>
        </a:xfrm>
        <a:prstGeom prst="rect">
          <a:avLst/>
        </a:prstGeom>
      </xdr:spPr>
    </xdr:pic>
    <xdr:clientData/>
  </xdr:twoCellAnchor>
  <xdr:twoCellAnchor editAs="oneCell">
    <xdr:from>
      <xdr:col>8</xdr:col>
      <xdr:colOff>95250</xdr:colOff>
      <xdr:row>450</xdr:row>
      <xdr:rowOff>152400</xdr:rowOff>
    </xdr:from>
    <xdr:to>
      <xdr:col>11</xdr:col>
      <xdr:colOff>812637</xdr:colOff>
      <xdr:row>462</xdr:row>
      <xdr:rowOff>97729</xdr:rowOff>
    </xdr:to>
    <xdr:pic>
      <xdr:nvPicPr>
        <xdr:cNvPr id="100" name="Imagen 99">
          <a:extLst>
            <a:ext uri="{FF2B5EF4-FFF2-40B4-BE49-F238E27FC236}">
              <a16:creationId xmlns:a16="http://schemas.microsoft.com/office/drawing/2014/main" id="{AED58FCE-B5A1-42AA-9F0A-A68EB1989967}"/>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5848350" y="133098540"/>
          <a:ext cx="4070187" cy="2139889"/>
        </a:xfrm>
        <a:prstGeom prst="rect">
          <a:avLst/>
        </a:prstGeom>
      </xdr:spPr>
    </xdr:pic>
    <xdr:clientData/>
  </xdr:twoCellAnchor>
  <xdr:twoCellAnchor editAs="oneCell">
    <xdr:from>
      <xdr:col>2</xdr:col>
      <xdr:colOff>142875</xdr:colOff>
      <xdr:row>435</xdr:row>
      <xdr:rowOff>57150</xdr:rowOff>
    </xdr:from>
    <xdr:to>
      <xdr:col>6</xdr:col>
      <xdr:colOff>1491580</xdr:colOff>
      <xdr:row>447</xdr:row>
      <xdr:rowOff>14672</xdr:rowOff>
    </xdr:to>
    <xdr:pic>
      <xdr:nvPicPr>
        <xdr:cNvPr id="101" name="Imagen 100">
          <a:extLst>
            <a:ext uri="{FF2B5EF4-FFF2-40B4-BE49-F238E27FC236}">
              <a16:creationId xmlns:a16="http://schemas.microsoft.com/office/drawing/2014/main" id="{7AC79078-442C-43BF-B674-6D1B9669C3AF}"/>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714375" y="129795270"/>
          <a:ext cx="4069045" cy="2152082"/>
        </a:xfrm>
        <a:prstGeom prst="rect">
          <a:avLst/>
        </a:prstGeom>
      </xdr:spPr>
    </xdr:pic>
    <xdr:clientData/>
  </xdr:twoCellAnchor>
  <xdr:twoCellAnchor editAs="oneCell">
    <xdr:from>
      <xdr:col>8</xdr:col>
      <xdr:colOff>419100</xdr:colOff>
      <xdr:row>435</xdr:row>
      <xdr:rowOff>9525</xdr:rowOff>
    </xdr:from>
    <xdr:to>
      <xdr:col>11</xdr:col>
      <xdr:colOff>343938</xdr:colOff>
      <xdr:row>447</xdr:row>
      <xdr:rowOff>58495</xdr:rowOff>
    </xdr:to>
    <xdr:pic>
      <xdr:nvPicPr>
        <xdr:cNvPr id="102" name="Imagen 101">
          <a:extLst>
            <a:ext uri="{FF2B5EF4-FFF2-40B4-BE49-F238E27FC236}">
              <a16:creationId xmlns:a16="http://schemas.microsoft.com/office/drawing/2014/main" id="{51621A41-EBC3-45C3-87D6-FDC54DB56001}"/>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6172200" y="129747645"/>
          <a:ext cx="3277638" cy="2243530"/>
        </a:xfrm>
        <a:prstGeom prst="rect">
          <a:avLst/>
        </a:prstGeom>
      </xdr:spPr>
    </xdr:pic>
    <xdr:clientData/>
  </xdr:twoCellAnchor>
  <xdr:twoCellAnchor editAs="oneCell">
    <xdr:from>
      <xdr:col>2</xdr:col>
      <xdr:colOff>200025</xdr:colOff>
      <xdr:row>418</xdr:row>
      <xdr:rowOff>161925</xdr:rowOff>
    </xdr:from>
    <xdr:to>
      <xdr:col>6</xdr:col>
      <xdr:colOff>1390220</xdr:colOff>
      <xdr:row>431</xdr:row>
      <xdr:rowOff>32588</xdr:rowOff>
    </xdr:to>
    <xdr:pic>
      <xdr:nvPicPr>
        <xdr:cNvPr id="103" name="Imagen 102">
          <a:extLst>
            <a:ext uri="{FF2B5EF4-FFF2-40B4-BE49-F238E27FC236}">
              <a16:creationId xmlns:a16="http://schemas.microsoft.com/office/drawing/2014/main" id="{6886BED9-E62A-4653-B307-4F3C724F34C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771525" y="126318645"/>
          <a:ext cx="3910535" cy="2248103"/>
        </a:xfrm>
        <a:prstGeom prst="rect">
          <a:avLst/>
        </a:prstGeom>
      </xdr:spPr>
    </xdr:pic>
    <xdr:clientData/>
  </xdr:twoCellAnchor>
  <xdr:twoCellAnchor editAs="oneCell">
    <xdr:from>
      <xdr:col>8</xdr:col>
      <xdr:colOff>57150</xdr:colOff>
      <xdr:row>418</xdr:row>
      <xdr:rowOff>161925</xdr:rowOff>
    </xdr:from>
    <xdr:to>
      <xdr:col>11</xdr:col>
      <xdr:colOff>817212</xdr:colOff>
      <xdr:row>431</xdr:row>
      <xdr:rowOff>105747</xdr:rowOff>
    </xdr:to>
    <xdr:pic>
      <xdr:nvPicPr>
        <xdr:cNvPr id="104" name="Imagen 103">
          <a:extLst>
            <a:ext uri="{FF2B5EF4-FFF2-40B4-BE49-F238E27FC236}">
              <a16:creationId xmlns:a16="http://schemas.microsoft.com/office/drawing/2014/main" id="{33551CDD-53B5-4E2A-BA98-7302D8A46D54}"/>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5810250" y="126318645"/>
          <a:ext cx="4112862" cy="2321262"/>
        </a:xfrm>
        <a:prstGeom prst="rect">
          <a:avLst/>
        </a:prstGeom>
      </xdr:spPr>
    </xdr:pic>
    <xdr:clientData/>
  </xdr:twoCellAnchor>
  <xdr:twoCellAnchor editAs="oneCell">
    <xdr:from>
      <xdr:col>2</xdr:col>
      <xdr:colOff>257175</xdr:colOff>
      <xdr:row>403</xdr:row>
      <xdr:rowOff>0</xdr:rowOff>
    </xdr:from>
    <xdr:to>
      <xdr:col>6</xdr:col>
      <xdr:colOff>1386405</xdr:colOff>
      <xdr:row>414</xdr:row>
      <xdr:rowOff>129733</xdr:rowOff>
    </xdr:to>
    <xdr:pic>
      <xdr:nvPicPr>
        <xdr:cNvPr id="105" name="Imagen 104">
          <a:extLst>
            <a:ext uri="{FF2B5EF4-FFF2-40B4-BE49-F238E27FC236}">
              <a16:creationId xmlns:a16="http://schemas.microsoft.com/office/drawing/2014/main" id="{9E040AEE-48D3-4FD5-891E-F663099F54CC}"/>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828675" y="122628660"/>
          <a:ext cx="3849570" cy="2141413"/>
        </a:xfrm>
        <a:prstGeom prst="rect">
          <a:avLst/>
        </a:prstGeom>
      </xdr:spPr>
    </xdr:pic>
    <xdr:clientData/>
  </xdr:twoCellAnchor>
  <xdr:twoCellAnchor editAs="oneCell">
    <xdr:from>
      <xdr:col>7</xdr:col>
      <xdr:colOff>504825</xdr:colOff>
      <xdr:row>402</xdr:row>
      <xdr:rowOff>161925</xdr:rowOff>
    </xdr:from>
    <xdr:to>
      <xdr:col>11</xdr:col>
      <xdr:colOff>809221</xdr:colOff>
      <xdr:row>415</xdr:row>
      <xdr:rowOff>14299</xdr:rowOff>
    </xdr:to>
    <xdr:pic>
      <xdr:nvPicPr>
        <xdr:cNvPr id="106" name="Imagen 105">
          <a:extLst>
            <a:ext uri="{FF2B5EF4-FFF2-40B4-BE49-F238E27FC236}">
              <a16:creationId xmlns:a16="http://schemas.microsoft.com/office/drawing/2014/main" id="{371DD816-A8C6-4EBE-9E48-0CE0DAFD6866}"/>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671185" y="122607705"/>
          <a:ext cx="4243936" cy="2229814"/>
        </a:xfrm>
        <a:prstGeom prst="rect">
          <a:avLst/>
        </a:prstGeom>
      </xdr:spPr>
    </xdr:pic>
    <xdr:clientData/>
  </xdr:twoCellAnchor>
  <xdr:twoCellAnchor editAs="oneCell">
    <xdr:from>
      <xdr:col>2</xdr:col>
      <xdr:colOff>104775</xdr:colOff>
      <xdr:row>386</xdr:row>
      <xdr:rowOff>180975</xdr:rowOff>
    </xdr:from>
    <xdr:to>
      <xdr:col>6</xdr:col>
      <xdr:colOff>1453480</xdr:colOff>
      <xdr:row>399</xdr:row>
      <xdr:rowOff>33349</xdr:rowOff>
    </xdr:to>
    <xdr:pic>
      <xdr:nvPicPr>
        <xdr:cNvPr id="107" name="Imagen 106">
          <a:extLst>
            <a:ext uri="{FF2B5EF4-FFF2-40B4-BE49-F238E27FC236}">
              <a16:creationId xmlns:a16="http://schemas.microsoft.com/office/drawing/2014/main" id="{CF4B582C-8071-4F95-AE89-54F9D154DC02}"/>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676275" y="118831995"/>
          <a:ext cx="4069045" cy="2229814"/>
        </a:xfrm>
        <a:prstGeom prst="rect">
          <a:avLst/>
        </a:prstGeom>
      </xdr:spPr>
    </xdr:pic>
    <xdr:clientData/>
  </xdr:twoCellAnchor>
  <xdr:twoCellAnchor editAs="oneCell">
    <xdr:from>
      <xdr:col>7</xdr:col>
      <xdr:colOff>523875</xdr:colOff>
      <xdr:row>386</xdr:row>
      <xdr:rowOff>142875</xdr:rowOff>
    </xdr:from>
    <xdr:to>
      <xdr:col>11</xdr:col>
      <xdr:colOff>895333</xdr:colOff>
      <xdr:row>399</xdr:row>
      <xdr:rowOff>31828</xdr:rowOff>
    </xdr:to>
    <xdr:pic>
      <xdr:nvPicPr>
        <xdr:cNvPr id="108" name="Imagen 107">
          <a:extLst>
            <a:ext uri="{FF2B5EF4-FFF2-40B4-BE49-F238E27FC236}">
              <a16:creationId xmlns:a16="http://schemas.microsoft.com/office/drawing/2014/main" id="{231AC936-8F56-432F-BBE1-E4E01FF7C5E7}"/>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5690235" y="118793895"/>
          <a:ext cx="4310998" cy="2266393"/>
        </a:xfrm>
        <a:prstGeom prst="rect">
          <a:avLst/>
        </a:prstGeom>
      </xdr:spPr>
    </xdr:pic>
    <xdr:clientData/>
  </xdr:twoCellAnchor>
  <xdr:twoCellAnchor editAs="oneCell">
    <xdr:from>
      <xdr:col>2</xdr:col>
      <xdr:colOff>85725</xdr:colOff>
      <xdr:row>370</xdr:row>
      <xdr:rowOff>95250</xdr:rowOff>
    </xdr:from>
    <xdr:to>
      <xdr:col>6</xdr:col>
      <xdr:colOff>1288113</xdr:colOff>
      <xdr:row>382</xdr:row>
      <xdr:rowOff>162510</xdr:rowOff>
    </xdr:to>
    <xdr:pic>
      <xdr:nvPicPr>
        <xdr:cNvPr id="109" name="Imagen 108">
          <a:extLst>
            <a:ext uri="{FF2B5EF4-FFF2-40B4-BE49-F238E27FC236}">
              <a16:creationId xmlns:a16="http://schemas.microsoft.com/office/drawing/2014/main" id="{3A8005EB-8C86-4CCE-A3BD-CEA85FEC08DA}"/>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657225" y="115149630"/>
          <a:ext cx="3922728" cy="2261820"/>
        </a:xfrm>
        <a:prstGeom prst="rect">
          <a:avLst/>
        </a:prstGeom>
      </xdr:spPr>
    </xdr:pic>
    <xdr:clientData/>
  </xdr:twoCellAnchor>
  <xdr:twoCellAnchor editAs="oneCell">
    <xdr:from>
      <xdr:col>7</xdr:col>
      <xdr:colOff>352425</xdr:colOff>
      <xdr:row>370</xdr:row>
      <xdr:rowOff>66675</xdr:rowOff>
    </xdr:from>
    <xdr:to>
      <xdr:col>11</xdr:col>
      <xdr:colOff>906779</xdr:colOff>
      <xdr:row>382</xdr:row>
      <xdr:rowOff>140031</xdr:rowOff>
    </xdr:to>
    <xdr:pic>
      <xdr:nvPicPr>
        <xdr:cNvPr id="110" name="Imagen 109">
          <a:extLst>
            <a:ext uri="{FF2B5EF4-FFF2-40B4-BE49-F238E27FC236}">
              <a16:creationId xmlns:a16="http://schemas.microsoft.com/office/drawing/2014/main" id="{936A1102-E0C3-414F-8267-D0526093483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5518785" y="115121055"/>
          <a:ext cx="4493894" cy="2267916"/>
        </a:xfrm>
        <a:prstGeom prst="rect">
          <a:avLst/>
        </a:prstGeom>
      </xdr:spPr>
    </xdr:pic>
    <xdr:clientData/>
  </xdr:twoCellAnchor>
  <xdr:twoCellAnchor editAs="oneCell">
    <xdr:from>
      <xdr:col>2</xdr:col>
      <xdr:colOff>104775</xdr:colOff>
      <xdr:row>354</xdr:row>
      <xdr:rowOff>142875</xdr:rowOff>
    </xdr:from>
    <xdr:to>
      <xdr:col>6</xdr:col>
      <xdr:colOff>1343742</xdr:colOff>
      <xdr:row>366</xdr:row>
      <xdr:rowOff>82108</xdr:rowOff>
    </xdr:to>
    <xdr:pic>
      <xdr:nvPicPr>
        <xdr:cNvPr id="111" name="Imagen 110">
          <a:extLst>
            <a:ext uri="{FF2B5EF4-FFF2-40B4-BE49-F238E27FC236}">
              <a16:creationId xmlns:a16="http://schemas.microsoft.com/office/drawing/2014/main" id="{004460EE-BE67-492F-B74E-7F0937AC156C}"/>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676275" y="111760635"/>
          <a:ext cx="3959307" cy="2133793"/>
        </a:xfrm>
        <a:prstGeom prst="rect">
          <a:avLst/>
        </a:prstGeom>
      </xdr:spPr>
    </xdr:pic>
    <xdr:clientData/>
  </xdr:twoCellAnchor>
  <xdr:twoCellAnchor editAs="oneCell">
    <xdr:from>
      <xdr:col>8</xdr:col>
      <xdr:colOff>152400</xdr:colOff>
      <xdr:row>355</xdr:row>
      <xdr:rowOff>66675</xdr:rowOff>
    </xdr:from>
    <xdr:to>
      <xdr:col>11</xdr:col>
      <xdr:colOff>906366</xdr:colOff>
      <xdr:row>367</xdr:row>
      <xdr:rowOff>36391</xdr:rowOff>
    </xdr:to>
    <xdr:pic>
      <xdr:nvPicPr>
        <xdr:cNvPr id="112" name="Imagen 111">
          <a:extLst>
            <a:ext uri="{FF2B5EF4-FFF2-40B4-BE49-F238E27FC236}">
              <a16:creationId xmlns:a16="http://schemas.microsoft.com/office/drawing/2014/main" id="{B635851C-AABF-46E9-B9E4-681B737B8288}"/>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905500" y="111867315"/>
          <a:ext cx="4106766" cy="21642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0%20(18%20Dic-%2024%20Dic%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400"/>
  <sheetViews>
    <sheetView showGridLines="0" tabSelected="1" topLeftCell="A37" zoomScale="55" zoomScaleNormal="55" zoomScaleSheetLayoutView="70" zoomScalePageLayoutView="95" workbookViewId="0">
      <selection activeCell="K42" sqref="K42:L42"/>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362"/>
      <c r="C2" s="362"/>
      <c r="D2" s="362"/>
      <c r="E2" s="362"/>
      <c r="F2" s="394" t="s">
        <v>351</v>
      </c>
      <c r="G2" s="394"/>
      <c r="H2" s="394"/>
      <c r="I2" s="394"/>
      <c r="J2" s="394"/>
      <c r="K2" s="394"/>
      <c r="L2" s="394"/>
      <c r="M2" s="394"/>
      <c r="N2" s="394"/>
      <c r="O2" s="394"/>
      <c r="P2" s="394"/>
      <c r="Q2" s="394" t="s">
        <v>0</v>
      </c>
      <c r="R2" s="394"/>
      <c r="S2" s="362"/>
      <c r="T2" s="362"/>
    </row>
    <row r="3" spans="2:20" ht="30" customHeight="1" x14ac:dyDescent="0.2">
      <c r="B3" s="362"/>
      <c r="C3" s="362"/>
      <c r="D3" s="362"/>
      <c r="E3" s="362"/>
      <c r="F3" s="394" t="s">
        <v>352</v>
      </c>
      <c r="G3" s="394"/>
      <c r="H3" s="362" t="s">
        <v>1</v>
      </c>
      <c r="I3" s="362"/>
      <c r="J3" s="362"/>
      <c r="K3" s="362"/>
      <c r="L3" s="362"/>
      <c r="M3" s="362"/>
      <c r="N3" s="362"/>
      <c r="O3" s="362"/>
      <c r="P3" s="362"/>
      <c r="Q3" s="394" t="s">
        <v>2</v>
      </c>
      <c r="R3" s="394"/>
      <c r="S3" s="726"/>
      <c r="T3" s="726"/>
    </row>
    <row r="4" spans="2:20" ht="30" customHeight="1" x14ac:dyDescent="0.2">
      <c r="B4" s="362"/>
      <c r="C4" s="362"/>
      <c r="D4" s="362"/>
      <c r="E4" s="362"/>
      <c r="F4" s="394" t="s">
        <v>353</v>
      </c>
      <c r="G4" s="394"/>
      <c r="H4" s="362" t="s">
        <v>3</v>
      </c>
      <c r="I4" s="362"/>
      <c r="J4" s="362"/>
      <c r="K4" s="362"/>
      <c r="L4" s="362"/>
      <c r="M4" s="362"/>
      <c r="N4" s="362"/>
      <c r="O4" s="362"/>
      <c r="P4" s="362"/>
      <c r="Q4" s="394" t="s">
        <v>4</v>
      </c>
      <c r="R4" s="394"/>
      <c r="S4" s="723" t="s">
        <v>1148</v>
      </c>
      <c r="T4" s="723"/>
    </row>
    <row r="5" spans="2:20" ht="14.25" x14ac:dyDescent="0.2">
      <c r="B5" s="724"/>
      <c r="C5" s="724"/>
      <c r="D5" s="724"/>
      <c r="E5" s="724"/>
      <c r="F5" s="724"/>
      <c r="G5" s="724"/>
      <c r="H5" s="724"/>
      <c r="I5" s="724"/>
      <c r="J5" s="724"/>
      <c r="K5" s="724"/>
      <c r="L5" s="724"/>
      <c r="M5" s="724"/>
      <c r="N5" s="724"/>
      <c r="O5" s="724"/>
      <c r="P5" s="724"/>
      <c r="Q5" s="724"/>
      <c r="R5" s="724"/>
      <c r="S5" s="724"/>
      <c r="T5" s="724"/>
    </row>
    <row r="6" spans="2:20" ht="22.5" customHeight="1" x14ac:dyDescent="0.2">
      <c r="B6" s="725" t="s">
        <v>5</v>
      </c>
      <c r="C6" s="725"/>
      <c r="D6" s="725"/>
      <c r="E6" s="725"/>
      <c r="F6" s="725"/>
      <c r="G6" s="725"/>
      <c r="H6" s="725"/>
      <c r="I6" s="725"/>
      <c r="J6" s="725"/>
      <c r="K6" s="725"/>
      <c r="L6" s="725"/>
      <c r="M6" s="725"/>
      <c r="N6" s="725"/>
      <c r="O6" s="725"/>
      <c r="P6" s="725"/>
      <c r="Q6" s="725"/>
      <c r="R6" s="725"/>
      <c r="S6" s="725"/>
      <c r="T6" s="725"/>
    </row>
    <row r="7" spans="2:20" ht="14.25" x14ac:dyDescent="0.2">
      <c r="B7" s="384"/>
      <c r="C7" s="384"/>
      <c r="D7" s="384"/>
      <c r="E7" s="384"/>
      <c r="F7" s="384"/>
      <c r="G7" s="384"/>
      <c r="H7" s="384"/>
      <c r="I7" s="384"/>
      <c r="J7" s="384"/>
      <c r="K7" s="384"/>
      <c r="L7" s="384"/>
      <c r="M7" s="384"/>
      <c r="N7" s="384"/>
      <c r="O7" s="384"/>
      <c r="P7" s="384"/>
      <c r="Q7" s="384"/>
      <c r="R7" s="384"/>
      <c r="S7" s="384"/>
      <c r="T7" s="384"/>
    </row>
    <row r="8" spans="2:20" ht="22.5" customHeight="1" x14ac:dyDescent="0.2">
      <c r="B8" s="494" t="s">
        <v>6</v>
      </c>
      <c r="C8" s="494"/>
      <c r="D8" s="494"/>
      <c r="E8" s="494"/>
      <c r="F8" s="494"/>
      <c r="G8" s="494"/>
      <c r="H8" s="494"/>
      <c r="I8" s="494"/>
      <c r="J8" s="494"/>
      <c r="K8" s="494"/>
      <c r="L8" s="494"/>
      <c r="M8" s="494"/>
      <c r="N8" s="494"/>
      <c r="O8" s="494"/>
      <c r="P8" s="494"/>
      <c r="Q8" s="494"/>
      <c r="R8" s="494"/>
      <c r="S8" s="494"/>
      <c r="T8" s="494"/>
    </row>
    <row r="9" spans="2:20" ht="22.5" customHeight="1" x14ac:dyDescent="0.2">
      <c r="B9" s="495" t="s">
        <v>7</v>
      </c>
      <c r="C9" s="496"/>
      <c r="D9" s="496"/>
      <c r="E9" s="496"/>
      <c r="F9" s="496"/>
      <c r="G9" s="496"/>
      <c r="H9" s="496"/>
      <c r="I9" s="496"/>
      <c r="J9" s="496"/>
      <c r="K9" s="496"/>
      <c r="L9" s="496"/>
      <c r="M9" s="496"/>
      <c r="N9" s="496"/>
      <c r="O9" s="496"/>
      <c r="P9" s="496"/>
      <c r="Q9" s="496"/>
      <c r="R9" s="496"/>
      <c r="S9" s="496"/>
      <c r="T9" s="497"/>
    </row>
    <row r="10" spans="2:20" ht="22.5" customHeight="1" x14ac:dyDescent="0.2">
      <c r="B10" s="505" t="s">
        <v>8</v>
      </c>
      <c r="C10" s="505"/>
      <c r="D10" s="505"/>
      <c r="E10" s="505"/>
      <c r="F10" s="385" t="s">
        <v>9</v>
      </c>
      <c r="G10" s="387"/>
      <c r="H10" s="387"/>
      <c r="I10" s="386"/>
      <c r="J10" s="714" t="s">
        <v>10</v>
      </c>
      <c r="K10" s="715"/>
      <c r="L10" s="715"/>
      <c r="M10" s="715"/>
      <c r="N10" s="716"/>
      <c r="O10" s="385" t="s">
        <v>11</v>
      </c>
      <c r="P10" s="387"/>
      <c r="Q10" s="386"/>
      <c r="R10" s="506" t="s">
        <v>12</v>
      </c>
      <c r="S10" s="506"/>
      <c r="T10" s="506"/>
    </row>
    <row r="11" spans="2:20" ht="22.5" customHeight="1" x14ac:dyDescent="0.2">
      <c r="B11" s="505"/>
      <c r="C11" s="505"/>
      <c r="D11" s="505"/>
      <c r="E11" s="505"/>
      <c r="F11" s="711"/>
      <c r="G11" s="712"/>
      <c r="H11" s="712"/>
      <c r="I11" s="713"/>
      <c r="J11" s="717"/>
      <c r="K11" s="718"/>
      <c r="L11" s="718"/>
      <c r="M11" s="718"/>
      <c r="N11" s="719"/>
      <c r="O11" s="711"/>
      <c r="P11" s="712"/>
      <c r="Q11" s="713"/>
      <c r="R11" s="506"/>
      <c r="S11" s="506"/>
      <c r="T11" s="506"/>
    </row>
    <row r="12" spans="2:20" ht="168" customHeight="1" x14ac:dyDescent="0.2">
      <c r="B12" s="680" t="s">
        <v>13</v>
      </c>
      <c r="C12" s="681"/>
      <c r="D12" s="681"/>
      <c r="E12" s="682"/>
      <c r="F12" s="671" t="s">
        <v>434</v>
      </c>
      <c r="G12" s="672"/>
      <c r="H12" s="672"/>
      <c r="I12" s="673"/>
      <c r="J12" s="692" t="s">
        <v>435</v>
      </c>
      <c r="K12" s="693"/>
      <c r="L12" s="693"/>
      <c r="M12" s="693"/>
      <c r="N12" s="694"/>
      <c r="O12" s="671" t="s">
        <v>437</v>
      </c>
      <c r="P12" s="672"/>
      <c r="Q12" s="673"/>
      <c r="R12" s="695" t="s">
        <v>485</v>
      </c>
      <c r="S12" s="696"/>
      <c r="T12" s="697"/>
    </row>
    <row r="13" spans="2:20" ht="168" customHeight="1" x14ac:dyDescent="0.2">
      <c r="B13" s="686"/>
      <c r="C13" s="687"/>
      <c r="D13" s="687"/>
      <c r="E13" s="688"/>
      <c r="F13" s="677"/>
      <c r="G13" s="678"/>
      <c r="H13" s="678"/>
      <c r="I13" s="679"/>
      <c r="J13" s="692" t="s">
        <v>436</v>
      </c>
      <c r="K13" s="693"/>
      <c r="L13" s="693"/>
      <c r="M13" s="693"/>
      <c r="N13" s="694"/>
      <c r="O13" s="677"/>
      <c r="P13" s="678"/>
      <c r="Q13" s="679"/>
      <c r="R13" s="698"/>
      <c r="S13" s="699"/>
      <c r="T13" s="700"/>
    </row>
    <row r="14" spans="2:20" ht="409.6" customHeight="1" x14ac:dyDescent="0.2">
      <c r="B14" s="680" t="s">
        <v>14</v>
      </c>
      <c r="C14" s="681"/>
      <c r="D14" s="681"/>
      <c r="E14" s="682"/>
      <c r="F14" s="671" t="s">
        <v>354</v>
      </c>
      <c r="G14" s="672"/>
      <c r="H14" s="672"/>
      <c r="I14" s="673"/>
      <c r="J14" s="671" t="s">
        <v>433</v>
      </c>
      <c r="K14" s="672"/>
      <c r="L14" s="672"/>
      <c r="M14" s="672"/>
      <c r="N14" s="673"/>
      <c r="O14" s="671" t="s">
        <v>438</v>
      </c>
      <c r="P14" s="672"/>
      <c r="Q14" s="673"/>
      <c r="R14" s="695" t="s">
        <v>486</v>
      </c>
      <c r="S14" s="696"/>
      <c r="T14" s="697"/>
    </row>
    <row r="15" spans="2:20" ht="241.9" customHeight="1" x14ac:dyDescent="0.2">
      <c r="B15" s="683"/>
      <c r="C15" s="684"/>
      <c r="D15" s="684"/>
      <c r="E15" s="685"/>
      <c r="F15" s="674"/>
      <c r="G15" s="675"/>
      <c r="H15" s="675"/>
      <c r="I15" s="676"/>
      <c r="J15" s="674"/>
      <c r="K15" s="675"/>
      <c r="L15" s="675"/>
      <c r="M15" s="675"/>
      <c r="N15" s="676"/>
      <c r="O15" s="674"/>
      <c r="P15" s="675"/>
      <c r="Q15" s="676"/>
      <c r="R15" s="720"/>
      <c r="S15" s="721"/>
      <c r="T15" s="722"/>
    </row>
    <row r="16" spans="2:20" ht="409.6" customHeight="1" x14ac:dyDescent="0.2">
      <c r="B16" s="680" t="s">
        <v>15</v>
      </c>
      <c r="C16" s="681"/>
      <c r="D16" s="681"/>
      <c r="E16" s="682"/>
      <c r="F16" s="671" t="s">
        <v>452</v>
      </c>
      <c r="G16" s="672"/>
      <c r="H16" s="672"/>
      <c r="I16" s="673"/>
      <c r="J16" s="671" t="s">
        <v>117</v>
      </c>
      <c r="K16" s="672"/>
      <c r="L16" s="672"/>
      <c r="M16" s="672"/>
      <c r="N16" s="673"/>
      <c r="O16" s="671" t="s">
        <v>432</v>
      </c>
      <c r="P16" s="672"/>
      <c r="Q16" s="673"/>
      <c r="R16" s="455" t="s">
        <v>487</v>
      </c>
      <c r="S16" s="456"/>
      <c r="T16" s="457"/>
    </row>
    <row r="17" spans="2:20" ht="409.6" customHeight="1" x14ac:dyDescent="0.2">
      <c r="B17" s="683"/>
      <c r="C17" s="684"/>
      <c r="D17" s="684"/>
      <c r="E17" s="685"/>
      <c r="F17" s="674"/>
      <c r="G17" s="675"/>
      <c r="H17" s="675"/>
      <c r="I17" s="676"/>
      <c r="J17" s="674"/>
      <c r="K17" s="675"/>
      <c r="L17" s="675"/>
      <c r="M17" s="675"/>
      <c r="N17" s="676"/>
      <c r="O17" s="674"/>
      <c r="P17" s="675"/>
      <c r="Q17" s="676"/>
      <c r="R17" s="553"/>
      <c r="S17" s="554"/>
      <c r="T17" s="555"/>
    </row>
    <row r="18" spans="2:20" ht="30.6" customHeight="1" x14ac:dyDescent="0.2">
      <c r="B18" s="686"/>
      <c r="C18" s="687"/>
      <c r="D18" s="687"/>
      <c r="E18" s="688"/>
      <c r="F18" s="677"/>
      <c r="G18" s="678"/>
      <c r="H18" s="678"/>
      <c r="I18" s="679"/>
      <c r="J18" s="677"/>
      <c r="K18" s="678"/>
      <c r="L18" s="678"/>
      <c r="M18" s="678"/>
      <c r="N18" s="679"/>
      <c r="O18" s="677"/>
      <c r="P18" s="678"/>
      <c r="Q18" s="679"/>
      <c r="R18" s="458"/>
      <c r="S18" s="459"/>
      <c r="T18" s="460"/>
    </row>
    <row r="19" spans="2:20" ht="409.6" customHeight="1" x14ac:dyDescent="0.2">
      <c r="B19" s="680" t="s">
        <v>16</v>
      </c>
      <c r="C19" s="681"/>
      <c r="D19" s="681"/>
      <c r="E19" s="682"/>
      <c r="F19" s="671" t="s">
        <v>431</v>
      </c>
      <c r="G19" s="672"/>
      <c r="H19" s="672"/>
      <c r="I19" s="673"/>
      <c r="J19" s="671" t="s">
        <v>429</v>
      </c>
      <c r="K19" s="672"/>
      <c r="L19" s="672"/>
      <c r="M19" s="672"/>
      <c r="N19" s="673"/>
      <c r="O19" s="455" t="s">
        <v>430</v>
      </c>
      <c r="P19" s="456"/>
      <c r="Q19" s="457"/>
      <c r="R19" s="701"/>
      <c r="S19" s="702"/>
      <c r="T19" s="703"/>
    </row>
    <row r="20" spans="2:20" ht="409.6" customHeight="1" x14ac:dyDescent="0.2">
      <c r="B20" s="683"/>
      <c r="C20" s="684"/>
      <c r="D20" s="684"/>
      <c r="E20" s="685"/>
      <c r="F20" s="674"/>
      <c r="G20" s="675"/>
      <c r="H20" s="675"/>
      <c r="I20" s="676"/>
      <c r="J20" s="674"/>
      <c r="K20" s="675"/>
      <c r="L20" s="675"/>
      <c r="M20" s="675"/>
      <c r="N20" s="676"/>
      <c r="O20" s="553"/>
      <c r="P20" s="554"/>
      <c r="Q20" s="555"/>
      <c r="R20" s="704"/>
      <c r="S20" s="705"/>
      <c r="T20" s="706"/>
    </row>
    <row r="21" spans="2:20" ht="409.6" customHeight="1" x14ac:dyDescent="0.2">
      <c r="B21" s="683"/>
      <c r="C21" s="684"/>
      <c r="D21" s="684"/>
      <c r="E21" s="685"/>
      <c r="F21" s="674"/>
      <c r="G21" s="675"/>
      <c r="H21" s="675"/>
      <c r="I21" s="676"/>
      <c r="J21" s="674"/>
      <c r="K21" s="675"/>
      <c r="L21" s="675"/>
      <c r="M21" s="675"/>
      <c r="N21" s="676"/>
      <c r="O21" s="553"/>
      <c r="P21" s="554"/>
      <c r="Q21" s="555"/>
      <c r="R21" s="704"/>
      <c r="S21" s="705"/>
      <c r="T21" s="706"/>
    </row>
    <row r="22" spans="2:20" ht="200.45" customHeight="1" x14ac:dyDescent="0.2">
      <c r="B22" s="686"/>
      <c r="C22" s="687"/>
      <c r="D22" s="687"/>
      <c r="E22" s="688"/>
      <c r="F22" s="677"/>
      <c r="G22" s="678"/>
      <c r="H22" s="678"/>
      <c r="I22" s="679"/>
      <c r="J22" s="677"/>
      <c r="K22" s="678"/>
      <c r="L22" s="678"/>
      <c r="M22" s="678"/>
      <c r="N22" s="679"/>
      <c r="O22" s="458"/>
      <c r="P22" s="459"/>
      <c r="Q22" s="460"/>
      <c r="R22" s="707"/>
      <c r="S22" s="708"/>
      <c r="T22" s="709"/>
    </row>
    <row r="23" spans="2:20" ht="107.45" customHeight="1" x14ac:dyDescent="0.2">
      <c r="B23" s="680" t="s">
        <v>17</v>
      </c>
      <c r="C23" s="681"/>
      <c r="D23" s="681"/>
      <c r="E23" s="682"/>
      <c r="F23" s="671" t="s">
        <v>439</v>
      </c>
      <c r="G23" s="672"/>
      <c r="H23" s="672"/>
      <c r="I23" s="673"/>
      <c r="J23" s="692" t="s">
        <v>18</v>
      </c>
      <c r="K23" s="693"/>
      <c r="L23" s="693"/>
      <c r="M23" s="693"/>
      <c r="N23" s="694"/>
      <c r="O23" s="671" t="s">
        <v>441</v>
      </c>
      <c r="P23" s="672"/>
      <c r="Q23" s="673"/>
      <c r="R23" s="671" t="s">
        <v>442</v>
      </c>
      <c r="S23" s="672"/>
      <c r="T23" s="673"/>
    </row>
    <row r="24" spans="2:20" ht="409.6" customHeight="1" x14ac:dyDescent="0.2">
      <c r="B24" s="683"/>
      <c r="C24" s="684"/>
      <c r="D24" s="684"/>
      <c r="E24" s="685"/>
      <c r="F24" s="674"/>
      <c r="G24" s="675"/>
      <c r="H24" s="675"/>
      <c r="I24" s="676"/>
      <c r="J24" s="671" t="s">
        <v>440</v>
      </c>
      <c r="K24" s="672"/>
      <c r="L24" s="672"/>
      <c r="M24" s="672"/>
      <c r="N24" s="673"/>
      <c r="O24" s="674"/>
      <c r="P24" s="675"/>
      <c r="Q24" s="676"/>
      <c r="R24" s="674"/>
      <c r="S24" s="675"/>
      <c r="T24" s="676"/>
    </row>
    <row r="25" spans="2:20" ht="409.6" customHeight="1" x14ac:dyDescent="0.2">
      <c r="B25" s="683"/>
      <c r="C25" s="684"/>
      <c r="D25" s="684"/>
      <c r="E25" s="685"/>
      <c r="F25" s="674"/>
      <c r="G25" s="675"/>
      <c r="H25" s="675"/>
      <c r="I25" s="676"/>
      <c r="J25" s="674"/>
      <c r="K25" s="675"/>
      <c r="L25" s="675"/>
      <c r="M25" s="675"/>
      <c r="N25" s="676"/>
      <c r="O25" s="674"/>
      <c r="P25" s="675"/>
      <c r="Q25" s="676"/>
      <c r="R25" s="674"/>
      <c r="S25" s="675"/>
      <c r="T25" s="676"/>
    </row>
    <row r="26" spans="2:20" ht="409.6" customHeight="1" x14ac:dyDescent="0.2">
      <c r="B26" s="683"/>
      <c r="C26" s="684"/>
      <c r="D26" s="684"/>
      <c r="E26" s="685"/>
      <c r="F26" s="674"/>
      <c r="G26" s="675"/>
      <c r="H26" s="675"/>
      <c r="I26" s="676"/>
      <c r="J26" s="674"/>
      <c r="K26" s="675"/>
      <c r="L26" s="675"/>
      <c r="M26" s="675"/>
      <c r="N26" s="676"/>
      <c r="O26" s="674"/>
      <c r="P26" s="675"/>
      <c r="Q26" s="676"/>
      <c r="R26" s="674"/>
      <c r="S26" s="675"/>
      <c r="T26" s="676"/>
    </row>
    <row r="27" spans="2:20" ht="144" customHeight="1" x14ac:dyDescent="0.2">
      <c r="B27" s="686"/>
      <c r="C27" s="687"/>
      <c r="D27" s="687"/>
      <c r="E27" s="688"/>
      <c r="F27" s="677"/>
      <c r="G27" s="678"/>
      <c r="H27" s="678"/>
      <c r="I27" s="679"/>
      <c r="J27" s="677"/>
      <c r="K27" s="678"/>
      <c r="L27" s="678"/>
      <c r="M27" s="678"/>
      <c r="N27" s="679"/>
      <c r="O27" s="677"/>
      <c r="P27" s="678"/>
      <c r="Q27" s="679"/>
      <c r="R27" s="677"/>
      <c r="S27" s="678"/>
      <c r="T27" s="679"/>
    </row>
    <row r="28" spans="2:20" ht="82.5" customHeight="1" x14ac:dyDescent="0.2">
      <c r="B28" s="394" t="s">
        <v>19</v>
      </c>
      <c r="C28" s="394"/>
      <c r="D28" s="394"/>
      <c r="E28" s="394"/>
      <c r="F28" s="692" t="s">
        <v>443</v>
      </c>
      <c r="G28" s="693"/>
      <c r="H28" s="693"/>
      <c r="I28" s="694"/>
      <c r="J28" s="710" t="s">
        <v>118</v>
      </c>
      <c r="K28" s="710"/>
      <c r="L28" s="710"/>
      <c r="M28" s="710"/>
      <c r="N28" s="710"/>
      <c r="O28" s="692" t="s">
        <v>119</v>
      </c>
      <c r="P28" s="693"/>
      <c r="Q28" s="694"/>
      <c r="R28" s="689"/>
      <c r="S28" s="690"/>
      <c r="T28" s="691"/>
    </row>
    <row r="29" spans="2:20" ht="133.9" customHeight="1" x14ac:dyDescent="0.2">
      <c r="B29" s="394" t="s">
        <v>20</v>
      </c>
      <c r="C29" s="394"/>
      <c r="D29" s="394"/>
      <c r="E29" s="394"/>
      <c r="F29" s="671" t="s">
        <v>445</v>
      </c>
      <c r="G29" s="672"/>
      <c r="H29" s="672"/>
      <c r="I29" s="673"/>
      <c r="J29" s="692" t="s">
        <v>446</v>
      </c>
      <c r="K29" s="693"/>
      <c r="L29" s="693"/>
      <c r="M29" s="693"/>
      <c r="N29" s="694"/>
      <c r="O29" s="692" t="s">
        <v>444</v>
      </c>
      <c r="P29" s="693"/>
      <c r="Q29" s="693"/>
      <c r="R29" s="359" t="s">
        <v>488</v>
      </c>
      <c r="S29" s="690"/>
      <c r="T29" s="691"/>
    </row>
    <row r="30" spans="2:20" ht="237.6" customHeight="1" x14ac:dyDescent="0.2">
      <c r="B30" s="394" t="s">
        <v>21</v>
      </c>
      <c r="C30" s="394"/>
      <c r="D30" s="394"/>
      <c r="E30" s="394"/>
      <c r="F30" s="689"/>
      <c r="G30" s="690"/>
      <c r="H30" s="690"/>
      <c r="I30" s="691"/>
      <c r="J30" s="727"/>
      <c r="K30" s="727"/>
      <c r="L30" s="727"/>
      <c r="M30" s="727"/>
      <c r="N30" s="727"/>
      <c r="O30" s="692" t="s">
        <v>447</v>
      </c>
      <c r="P30" s="693"/>
      <c r="Q30" s="694"/>
      <c r="R30" s="689"/>
      <c r="S30" s="690"/>
      <c r="T30" s="691"/>
    </row>
    <row r="31" spans="2:20" ht="409.6" customHeight="1" x14ac:dyDescent="0.2">
      <c r="B31" s="680" t="s">
        <v>22</v>
      </c>
      <c r="C31" s="681"/>
      <c r="D31" s="681"/>
      <c r="E31" s="682"/>
      <c r="F31" s="671" t="s">
        <v>355</v>
      </c>
      <c r="G31" s="672"/>
      <c r="H31" s="672"/>
      <c r="I31" s="673"/>
      <c r="J31" s="671" t="s">
        <v>448</v>
      </c>
      <c r="K31" s="672"/>
      <c r="L31" s="672"/>
      <c r="M31" s="672"/>
      <c r="N31" s="673"/>
      <c r="O31" s="671" t="s">
        <v>121</v>
      </c>
      <c r="P31" s="672"/>
      <c r="Q31" s="673"/>
      <c r="R31" s="671" t="s">
        <v>120</v>
      </c>
      <c r="S31" s="672"/>
      <c r="T31" s="673"/>
    </row>
    <row r="32" spans="2:20" ht="15" customHeight="1" x14ac:dyDescent="0.2">
      <c r="B32" s="686"/>
      <c r="C32" s="687"/>
      <c r="D32" s="687"/>
      <c r="E32" s="688"/>
      <c r="F32" s="677"/>
      <c r="G32" s="678"/>
      <c r="H32" s="678"/>
      <c r="I32" s="679"/>
      <c r="J32" s="677"/>
      <c r="K32" s="678"/>
      <c r="L32" s="678"/>
      <c r="M32" s="678"/>
      <c r="N32" s="679"/>
      <c r="O32" s="677"/>
      <c r="P32" s="678"/>
      <c r="Q32" s="679"/>
      <c r="R32" s="677"/>
      <c r="S32" s="678"/>
      <c r="T32" s="679"/>
    </row>
    <row r="33" spans="2:20" ht="409.15" customHeight="1" x14ac:dyDescent="0.2">
      <c r="B33" s="680" t="s">
        <v>23</v>
      </c>
      <c r="C33" s="681"/>
      <c r="D33" s="681"/>
      <c r="E33" s="682"/>
      <c r="F33" s="671" t="s">
        <v>449</v>
      </c>
      <c r="G33" s="672"/>
      <c r="H33" s="672"/>
      <c r="I33" s="673"/>
      <c r="J33" s="455" t="s">
        <v>450</v>
      </c>
      <c r="K33" s="456"/>
      <c r="L33" s="456"/>
      <c r="M33" s="456"/>
      <c r="N33" s="457"/>
      <c r="O33" s="455" t="s">
        <v>451</v>
      </c>
      <c r="P33" s="456"/>
      <c r="Q33" s="457"/>
      <c r="R33" s="455"/>
      <c r="S33" s="456"/>
      <c r="T33" s="457"/>
    </row>
    <row r="34" spans="2:20" ht="79.900000000000006" customHeight="1" x14ac:dyDescent="0.2">
      <c r="B34" s="686"/>
      <c r="C34" s="687"/>
      <c r="D34" s="687"/>
      <c r="E34" s="688"/>
      <c r="F34" s="677"/>
      <c r="G34" s="678"/>
      <c r="H34" s="678"/>
      <c r="I34" s="679"/>
      <c r="J34" s="458"/>
      <c r="K34" s="459"/>
      <c r="L34" s="459"/>
      <c r="M34" s="459"/>
      <c r="N34" s="460"/>
      <c r="O34" s="458"/>
      <c r="P34" s="459"/>
      <c r="Q34" s="460"/>
      <c r="R34" s="458"/>
      <c r="S34" s="459"/>
      <c r="T34" s="460"/>
    </row>
    <row r="35" spans="2:20" ht="409.6" customHeight="1" x14ac:dyDescent="0.2">
      <c r="B35" s="394" t="s">
        <v>24</v>
      </c>
      <c r="C35" s="394"/>
      <c r="D35" s="394"/>
      <c r="E35" s="394"/>
      <c r="F35" s="384"/>
      <c r="G35" s="384"/>
      <c r="H35" s="384"/>
      <c r="I35" s="384"/>
      <c r="J35" s="384" t="s">
        <v>122</v>
      </c>
      <c r="K35" s="384"/>
      <c r="L35" s="384"/>
      <c r="M35" s="384"/>
      <c r="N35" s="384"/>
      <c r="O35" s="731" t="s">
        <v>489</v>
      </c>
      <c r="P35" s="731"/>
      <c r="Q35" s="731"/>
      <c r="R35" s="384"/>
      <c r="S35" s="384"/>
      <c r="T35" s="384"/>
    </row>
    <row r="36" spans="2:20" ht="206.45" customHeight="1" x14ac:dyDescent="0.2">
      <c r="B36" s="394"/>
      <c r="C36" s="394"/>
      <c r="D36" s="394"/>
      <c r="E36" s="394"/>
      <c r="F36" s="384"/>
      <c r="G36" s="384"/>
      <c r="H36" s="384"/>
      <c r="I36" s="384"/>
      <c r="J36" s="384"/>
      <c r="K36" s="384"/>
      <c r="L36" s="384"/>
      <c r="M36" s="384"/>
      <c r="N36" s="384"/>
      <c r="O36" s="731"/>
      <c r="P36" s="731"/>
      <c r="Q36" s="731"/>
      <c r="R36" s="384"/>
      <c r="S36" s="384"/>
      <c r="T36" s="384"/>
    </row>
    <row r="37" spans="2:20" ht="30" customHeight="1" x14ac:dyDescent="0.2">
      <c r="B37" s="728" t="s">
        <v>109</v>
      </c>
      <c r="C37" s="729"/>
      <c r="D37" s="729"/>
      <c r="E37" s="729"/>
      <c r="F37" s="729"/>
      <c r="G37" s="729"/>
      <c r="H37" s="729"/>
      <c r="I37" s="729"/>
      <c r="J37" s="729"/>
      <c r="K37" s="729"/>
      <c r="L37" s="729"/>
      <c r="M37" s="729"/>
      <c r="N37" s="729"/>
      <c r="O37" s="729"/>
      <c r="P37" s="729"/>
      <c r="Q37" s="729"/>
      <c r="R37" s="729"/>
      <c r="S37" s="729"/>
      <c r="T37" s="730"/>
    </row>
    <row r="38" spans="2:20" ht="22.5" customHeight="1" x14ac:dyDescent="0.2">
      <c r="B38" s="441" t="s">
        <v>25</v>
      </c>
      <c r="C38" s="442"/>
      <c r="D38" s="442"/>
      <c r="E38" s="442"/>
      <c r="F38" s="442"/>
      <c r="G38" s="442"/>
      <c r="H38" s="443"/>
      <c r="I38" s="441" t="s">
        <v>26</v>
      </c>
      <c r="J38" s="443"/>
      <c r="K38" s="441" t="s">
        <v>4</v>
      </c>
      <c r="L38" s="443"/>
      <c r="M38" s="441" t="s">
        <v>27</v>
      </c>
      <c r="N38" s="442"/>
      <c r="O38" s="442"/>
      <c r="P38" s="442"/>
      <c r="Q38" s="442"/>
      <c r="R38" s="443"/>
      <c r="S38" s="441" t="s">
        <v>4</v>
      </c>
      <c r="T38" s="443"/>
    </row>
    <row r="39" spans="2:20" ht="57" customHeight="1" x14ac:dyDescent="0.2">
      <c r="B39" s="375" t="s">
        <v>1140</v>
      </c>
      <c r="C39" s="376"/>
      <c r="D39" s="376"/>
      <c r="E39" s="376"/>
      <c r="F39" s="376"/>
      <c r="G39" s="376"/>
      <c r="H39" s="377"/>
      <c r="I39" s="382" t="s">
        <v>1141</v>
      </c>
      <c r="J39" s="382"/>
      <c r="K39" s="383">
        <v>44167</v>
      </c>
      <c r="L39" s="383"/>
      <c r="M39" s="384" t="s">
        <v>741</v>
      </c>
      <c r="N39" s="384"/>
      <c r="O39" s="384"/>
      <c r="P39" s="384"/>
      <c r="Q39" s="384"/>
      <c r="R39" s="384"/>
      <c r="S39" s="294"/>
      <c r="T39" s="295"/>
    </row>
    <row r="40" spans="2:20" ht="57" customHeight="1" x14ac:dyDescent="0.2">
      <c r="B40" s="375" t="s">
        <v>1449</v>
      </c>
      <c r="C40" s="376"/>
      <c r="D40" s="376"/>
      <c r="E40" s="376"/>
      <c r="F40" s="376"/>
      <c r="G40" s="376"/>
      <c r="H40" s="377"/>
      <c r="I40" s="382" t="s">
        <v>1450</v>
      </c>
      <c r="J40" s="382"/>
      <c r="K40" s="383">
        <v>44179</v>
      </c>
      <c r="L40" s="383"/>
      <c r="M40" s="384" t="s">
        <v>741</v>
      </c>
      <c r="N40" s="384"/>
      <c r="O40" s="384"/>
      <c r="P40" s="384"/>
      <c r="Q40" s="384"/>
      <c r="R40" s="384"/>
      <c r="S40" s="294"/>
      <c r="T40" s="295"/>
    </row>
    <row r="41" spans="2:20" ht="57" customHeight="1" x14ac:dyDescent="0.2">
      <c r="B41" s="375" t="s">
        <v>1147</v>
      </c>
      <c r="C41" s="376"/>
      <c r="D41" s="376"/>
      <c r="E41" s="376"/>
      <c r="F41" s="376"/>
      <c r="G41" s="376"/>
      <c r="H41" s="377"/>
      <c r="I41" s="382" t="s">
        <v>1448</v>
      </c>
      <c r="J41" s="382"/>
      <c r="K41" s="383">
        <v>44181</v>
      </c>
      <c r="L41" s="383"/>
      <c r="M41" s="384" t="s">
        <v>741</v>
      </c>
      <c r="N41" s="384"/>
      <c r="O41" s="384"/>
      <c r="P41" s="384"/>
      <c r="Q41" s="384"/>
      <c r="R41" s="384"/>
      <c r="S41" s="294"/>
      <c r="T41" s="295"/>
    </row>
    <row r="42" spans="2:20" ht="57" customHeight="1" x14ac:dyDescent="0.2">
      <c r="B42" s="375" t="s">
        <v>1446</v>
      </c>
      <c r="C42" s="376"/>
      <c r="D42" s="376"/>
      <c r="E42" s="376"/>
      <c r="F42" s="376"/>
      <c r="G42" s="376"/>
      <c r="H42" s="377"/>
      <c r="I42" s="382" t="s">
        <v>1447</v>
      </c>
      <c r="J42" s="382"/>
      <c r="K42" s="383">
        <v>44186</v>
      </c>
      <c r="L42" s="383"/>
      <c r="M42" s="384" t="s">
        <v>741</v>
      </c>
      <c r="N42" s="384"/>
      <c r="O42" s="384"/>
      <c r="P42" s="384"/>
      <c r="Q42" s="384"/>
      <c r="R42" s="384"/>
      <c r="S42" s="294"/>
      <c r="T42" s="295"/>
    </row>
    <row r="43" spans="2:20" ht="57" customHeight="1" x14ac:dyDescent="0.2">
      <c r="B43" s="375" t="s">
        <v>1142</v>
      </c>
      <c r="C43" s="376"/>
      <c r="D43" s="376"/>
      <c r="E43" s="376"/>
      <c r="F43" s="376"/>
      <c r="G43" s="376"/>
      <c r="H43" s="377"/>
      <c r="I43" s="382" t="s">
        <v>1143</v>
      </c>
      <c r="J43" s="382"/>
      <c r="K43" s="383">
        <v>44174</v>
      </c>
      <c r="L43" s="383"/>
      <c r="M43" s="384" t="s">
        <v>741</v>
      </c>
      <c r="N43" s="384"/>
      <c r="O43" s="384"/>
      <c r="P43" s="384"/>
      <c r="Q43" s="384"/>
      <c r="R43" s="384"/>
      <c r="S43" s="294"/>
      <c r="T43" s="295"/>
    </row>
    <row r="44" spans="2:20" ht="64.5" customHeight="1" x14ac:dyDescent="0.2">
      <c r="B44" s="375" t="s">
        <v>1144</v>
      </c>
      <c r="C44" s="376"/>
      <c r="D44" s="376"/>
      <c r="E44" s="376"/>
      <c r="F44" s="376"/>
      <c r="G44" s="376"/>
      <c r="H44" s="377"/>
      <c r="I44" s="382" t="s">
        <v>1145</v>
      </c>
      <c r="J44" s="382"/>
      <c r="K44" s="383">
        <v>44174</v>
      </c>
      <c r="L44" s="383"/>
      <c r="M44" s="384" t="s">
        <v>741</v>
      </c>
      <c r="N44" s="384"/>
      <c r="O44" s="384"/>
      <c r="P44" s="384"/>
      <c r="Q44" s="384"/>
      <c r="R44" s="384"/>
      <c r="S44" s="138"/>
      <c r="T44" s="139"/>
    </row>
    <row r="45" spans="2:20" ht="57.75" customHeight="1" x14ac:dyDescent="0.2">
      <c r="B45" s="375" t="s">
        <v>1444</v>
      </c>
      <c r="C45" s="376"/>
      <c r="D45" s="376"/>
      <c r="E45" s="376"/>
      <c r="F45" s="376"/>
      <c r="G45" s="376"/>
      <c r="H45" s="377"/>
      <c r="I45" s="382" t="s">
        <v>1445</v>
      </c>
      <c r="J45" s="382"/>
      <c r="K45" s="383">
        <v>44186</v>
      </c>
      <c r="L45" s="383"/>
      <c r="M45" s="384" t="s">
        <v>741</v>
      </c>
      <c r="N45" s="384"/>
      <c r="O45" s="384"/>
      <c r="P45" s="384"/>
      <c r="Q45" s="384"/>
      <c r="R45" s="384"/>
      <c r="S45" s="276"/>
      <c r="T45" s="277"/>
    </row>
    <row r="46" spans="2:20" ht="44.25" customHeight="1" x14ac:dyDescent="0.2">
      <c r="B46" s="375" t="s">
        <v>1442</v>
      </c>
      <c r="C46" s="376"/>
      <c r="D46" s="376"/>
      <c r="E46" s="376"/>
      <c r="F46" s="376"/>
      <c r="G46" s="376"/>
      <c r="H46" s="377"/>
      <c r="I46" s="382" t="s">
        <v>1443</v>
      </c>
      <c r="J46" s="382"/>
      <c r="K46" s="383">
        <v>44186</v>
      </c>
      <c r="L46" s="383"/>
      <c r="M46" s="384" t="s">
        <v>741</v>
      </c>
      <c r="N46" s="384"/>
      <c r="O46" s="384"/>
      <c r="P46" s="384"/>
      <c r="Q46" s="384"/>
      <c r="R46" s="384"/>
      <c r="S46" s="276"/>
      <c r="T46" s="277"/>
    </row>
    <row r="47" spans="2:20" ht="47.25" customHeight="1" x14ac:dyDescent="0.2">
      <c r="B47" s="375" t="s">
        <v>1043</v>
      </c>
      <c r="C47" s="376"/>
      <c r="D47" s="376"/>
      <c r="E47" s="376"/>
      <c r="F47" s="376"/>
      <c r="G47" s="376"/>
      <c r="H47" s="377"/>
      <c r="I47" s="382" t="s">
        <v>1146</v>
      </c>
      <c r="J47" s="382"/>
      <c r="K47" s="383">
        <v>44179</v>
      </c>
      <c r="L47" s="383"/>
      <c r="M47" s="384" t="s">
        <v>741</v>
      </c>
      <c r="N47" s="384"/>
      <c r="O47" s="384"/>
      <c r="P47" s="384"/>
      <c r="Q47" s="384"/>
      <c r="R47" s="384"/>
      <c r="S47" s="276"/>
      <c r="T47" s="277"/>
    </row>
    <row r="48" spans="2:20" ht="47.25" customHeight="1" x14ac:dyDescent="0.2">
      <c r="B48" s="375" t="s">
        <v>1440</v>
      </c>
      <c r="C48" s="376"/>
      <c r="D48" s="376"/>
      <c r="E48" s="376"/>
      <c r="F48" s="376"/>
      <c r="G48" s="376"/>
      <c r="H48" s="377"/>
      <c r="I48" s="382" t="s">
        <v>1441</v>
      </c>
      <c r="J48" s="382"/>
      <c r="K48" s="383">
        <v>44186</v>
      </c>
      <c r="L48" s="383"/>
      <c r="M48" s="384" t="s">
        <v>741</v>
      </c>
      <c r="N48" s="384"/>
      <c r="O48" s="384"/>
      <c r="P48" s="384"/>
      <c r="Q48" s="384"/>
      <c r="R48" s="384"/>
      <c r="S48" s="322"/>
      <c r="T48" s="323"/>
    </row>
    <row r="49" spans="2:20" ht="47.25" customHeight="1" x14ac:dyDescent="0.2">
      <c r="B49" s="375" t="s">
        <v>1438</v>
      </c>
      <c r="C49" s="376"/>
      <c r="D49" s="376"/>
      <c r="E49" s="376"/>
      <c r="F49" s="376"/>
      <c r="G49" s="376"/>
      <c r="H49" s="377"/>
      <c r="I49" s="382" t="s">
        <v>1439</v>
      </c>
      <c r="J49" s="382"/>
      <c r="K49" s="383">
        <v>44186</v>
      </c>
      <c r="L49" s="383"/>
      <c r="M49" s="384" t="s">
        <v>741</v>
      </c>
      <c r="N49" s="384"/>
      <c r="O49" s="384"/>
      <c r="P49" s="384"/>
      <c r="Q49" s="384"/>
      <c r="R49" s="384"/>
      <c r="S49" s="322"/>
      <c r="T49" s="323"/>
    </row>
    <row r="50" spans="2:20" ht="47.25" customHeight="1" x14ac:dyDescent="0.2">
      <c r="B50" s="375" t="s">
        <v>1436</v>
      </c>
      <c r="C50" s="376"/>
      <c r="D50" s="376"/>
      <c r="E50" s="376"/>
      <c r="F50" s="376"/>
      <c r="G50" s="376"/>
      <c r="H50" s="377"/>
      <c r="I50" s="382" t="s">
        <v>1437</v>
      </c>
      <c r="J50" s="382"/>
      <c r="K50" s="383">
        <v>44186</v>
      </c>
      <c r="L50" s="383"/>
      <c r="M50" s="384" t="s">
        <v>741</v>
      </c>
      <c r="N50" s="384"/>
      <c r="O50" s="384"/>
      <c r="P50" s="384"/>
      <c r="Q50" s="384"/>
      <c r="R50" s="384"/>
      <c r="S50" s="322"/>
      <c r="T50" s="323"/>
    </row>
    <row r="51" spans="2:20" ht="37.5" customHeight="1" x14ac:dyDescent="0.2">
      <c r="B51" s="375" t="s">
        <v>1434</v>
      </c>
      <c r="C51" s="376"/>
      <c r="D51" s="376"/>
      <c r="E51" s="376"/>
      <c r="F51" s="376"/>
      <c r="G51" s="376"/>
      <c r="H51" s="377"/>
      <c r="I51" s="382" t="s">
        <v>1435</v>
      </c>
      <c r="J51" s="382"/>
      <c r="K51" s="383">
        <v>44186</v>
      </c>
      <c r="L51" s="383"/>
      <c r="M51" s="384" t="s">
        <v>741</v>
      </c>
      <c r="N51" s="384"/>
      <c r="O51" s="384"/>
      <c r="P51" s="384"/>
      <c r="Q51" s="384"/>
      <c r="R51" s="384"/>
      <c r="S51" s="138"/>
      <c r="T51" s="139"/>
    </row>
    <row r="52" spans="2:20" ht="14.25" customHeight="1" x14ac:dyDescent="0.2">
      <c r="B52" s="42"/>
      <c r="C52" s="43"/>
      <c r="D52" s="43"/>
      <c r="E52" s="43"/>
      <c r="F52" s="43"/>
      <c r="G52" s="43"/>
      <c r="H52" s="43"/>
      <c r="I52" s="43"/>
      <c r="J52" s="43"/>
      <c r="K52" s="43"/>
      <c r="L52" s="43"/>
      <c r="M52" s="43"/>
      <c r="N52" s="43"/>
      <c r="O52" s="43"/>
      <c r="P52" s="43"/>
      <c r="Q52" s="43"/>
      <c r="R52" s="43"/>
      <c r="S52" s="43"/>
      <c r="T52" s="44"/>
    </row>
    <row r="53" spans="2:20" ht="22.5" customHeight="1" x14ac:dyDescent="0.2">
      <c r="B53" s="494" t="s">
        <v>28</v>
      </c>
      <c r="C53" s="494"/>
      <c r="D53" s="494"/>
      <c r="E53" s="494"/>
      <c r="F53" s="494"/>
      <c r="G53" s="494"/>
      <c r="H53" s="494"/>
      <c r="I53" s="494"/>
      <c r="J53" s="494"/>
      <c r="K53" s="494"/>
      <c r="L53" s="494"/>
      <c r="M53" s="494"/>
      <c r="N53" s="494"/>
      <c r="O53" s="494"/>
      <c r="P53" s="494"/>
      <c r="Q53" s="494"/>
      <c r="R53" s="494"/>
      <c r="S53" s="494"/>
      <c r="T53" s="494"/>
    </row>
    <row r="54" spans="2:20" customFormat="1" ht="25.5" customHeight="1" x14ac:dyDescent="0.25">
      <c r="B54" s="495" t="s">
        <v>124</v>
      </c>
      <c r="C54" s="496"/>
      <c r="D54" s="496"/>
      <c r="E54" s="496"/>
      <c r="F54" s="496"/>
      <c r="G54" s="496"/>
      <c r="H54" s="496"/>
      <c r="I54" s="496"/>
      <c r="J54" s="496"/>
      <c r="K54" s="496"/>
      <c r="L54" s="496"/>
      <c r="M54" s="496"/>
      <c r="N54" s="496"/>
      <c r="O54" s="496"/>
      <c r="P54" s="496"/>
      <c r="Q54" s="496"/>
      <c r="R54" s="496"/>
      <c r="S54" s="496"/>
      <c r="T54" s="497"/>
    </row>
    <row r="55" spans="2:20" customFormat="1" ht="34.5" customHeight="1" x14ac:dyDescent="0.25">
      <c r="B55" s="52" t="s">
        <v>29</v>
      </c>
      <c r="C55" s="385" t="s">
        <v>125</v>
      </c>
      <c r="D55" s="386"/>
      <c r="E55" s="385" t="s">
        <v>356</v>
      </c>
      <c r="F55" s="387"/>
      <c r="G55" s="387"/>
      <c r="H55" s="386"/>
      <c r="I55" s="385" t="s">
        <v>30</v>
      </c>
      <c r="J55" s="387"/>
      <c r="K55" s="387"/>
      <c r="L55" s="387"/>
      <c r="M55" s="387"/>
      <c r="N55" s="387"/>
      <c r="O55" s="387"/>
      <c r="P55" s="387"/>
      <c r="Q55" s="387"/>
      <c r="R55" s="386"/>
      <c r="S55" s="385" t="s">
        <v>31</v>
      </c>
      <c r="T55" s="386"/>
    </row>
    <row r="56" spans="2:20" customFormat="1" ht="48" customHeight="1" x14ac:dyDescent="0.25">
      <c r="B56" s="372" t="s">
        <v>32</v>
      </c>
      <c r="C56" s="372" t="s">
        <v>123</v>
      </c>
      <c r="D56" s="372"/>
      <c r="E56" s="374" t="s">
        <v>357</v>
      </c>
      <c r="F56" s="374"/>
      <c r="G56" s="374"/>
      <c r="H56" s="374"/>
      <c r="I56" s="381" t="s">
        <v>576</v>
      </c>
      <c r="J56" s="381"/>
      <c r="K56" s="381"/>
      <c r="L56" s="381"/>
      <c r="M56" s="381"/>
      <c r="N56" s="381"/>
      <c r="O56" s="381"/>
      <c r="P56" s="381"/>
      <c r="Q56" s="381"/>
      <c r="R56" s="381"/>
      <c r="S56" s="379">
        <v>1</v>
      </c>
      <c r="T56" s="380"/>
    </row>
    <row r="57" spans="2:20" customFormat="1" ht="58.9" customHeight="1" x14ac:dyDescent="0.25">
      <c r="B57" s="372"/>
      <c r="C57" s="372"/>
      <c r="D57" s="372"/>
      <c r="E57" s="374" t="s">
        <v>358</v>
      </c>
      <c r="F57" s="374"/>
      <c r="G57" s="374"/>
      <c r="H57" s="374"/>
      <c r="I57" s="381" t="s">
        <v>577</v>
      </c>
      <c r="J57" s="381"/>
      <c r="K57" s="381"/>
      <c r="L57" s="381"/>
      <c r="M57" s="381"/>
      <c r="N57" s="381"/>
      <c r="O57" s="381"/>
      <c r="P57" s="381"/>
      <c r="Q57" s="381"/>
      <c r="R57" s="381"/>
      <c r="S57" s="379">
        <v>1</v>
      </c>
      <c r="T57" s="380"/>
    </row>
    <row r="58" spans="2:20" customFormat="1" ht="66" customHeight="1" x14ac:dyDescent="0.25">
      <c r="B58" s="372"/>
      <c r="C58" s="372"/>
      <c r="D58" s="372"/>
      <c r="E58" s="374" t="s">
        <v>359</v>
      </c>
      <c r="F58" s="374"/>
      <c r="G58" s="374"/>
      <c r="H58" s="374"/>
      <c r="I58" s="381" t="s">
        <v>413</v>
      </c>
      <c r="J58" s="381"/>
      <c r="K58" s="381"/>
      <c r="L58" s="381"/>
      <c r="M58" s="381"/>
      <c r="N58" s="381"/>
      <c r="O58" s="381"/>
      <c r="P58" s="381"/>
      <c r="Q58" s="381"/>
      <c r="R58" s="381"/>
      <c r="S58" s="379">
        <v>1</v>
      </c>
      <c r="T58" s="380"/>
    </row>
    <row r="59" spans="2:20" s="72" customFormat="1" ht="63.6" customHeight="1" x14ac:dyDescent="0.25">
      <c r="B59" s="372"/>
      <c r="C59" s="372"/>
      <c r="D59" s="372"/>
      <c r="E59" s="374" t="s">
        <v>1050</v>
      </c>
      <c r="F59" s="374"/>
      <c r="G59" s="374"/>
      <c r="H59" s="374"/>
      <c r="I59" s="381" t="s">
        <v>578</v>
      </c>
      <c r="J59" s="381"/>
      <c r="K59" s="381"/>
      <c r="L59" s="381"/>
      <c r="M59" s="381"/>
      <c r="N59" s="381"/>
      <c r="O59" s="381"/>
      <c r="P59" s="381"/>
      <c r="Q59" s="381"/>
      <c r="R59" s="381"/>
      <c r="S59" s="379">
        <v>1</v>
      </c>
      <c r="T59" s="380"/>
    </row>
    <row r="60" spans="2:20" customFormat="1" ht="36.6" customHeight="1" x14ac:dyDescent="0.25">
      <c r="B60" s="372"/>
      <c r="C60" s="372"/>
      <c r="D60" s="372"/>
      <c r="E60" s="374" t="s">
        <v>360</v>
      </c>
      <c r="F60" s="374"/>
      <c r="G60" s="374"/>
      <c r="H60" s="374"/>
      <c r="I60" s="381" t="s">
        <v>280</v>
      </c>
      <c r="J60" s="381"/>
      <c r="K60" s="381"/>
      <c r="L60" s="381"/>
      <c r="M60" s="381"/>
      <c r="N60" s="381"/>
      <c r="O60" s="381"/>
      <c r="P60" s="381"/>
      <c r="Q60" s="381"/>
      <c r="R60" s="381"/>
      <c r="S60" s="379">
        <v>1</v>
      </c>
      <c r="T60" s="379"/>
    </row>
    <row r="61" spans="2:20" customFormat="1" ht="73.900000000000006" customHeight="1" x14ac:dyDescent="0.25">
      <c r="B61" s="372"/>
      <c r="C61" s="372"/>
      <c r="D61" s="372"/>
      <c r="E61" s="374" t="s">
        <v>361</v>
      </c>
      <c r="F61" s="374"/>
      <c r="G61" s="374"/>
      <c r="H61" s="374"/>
      <c r="I61" s="381" t="s">
        <v>579</v>
      </c>
      <c r="J61" s="381"/>
      <c r="K61" s="381"/>
      <c r="L61" s="381"/>
      <c r="M61" s="381"/>
      <c r="N61" s="381"/>
      <c r="O61" s="381"/>
      <c r="P61" s="381"/>
      <c r="Q61" s="381"/>
      <c r="R61" s="381"/>
      <c r="S61" s="379">
        <v>1</v>
      </c>
      <c r="T61" s="380"/>
    </row>
    <row r="62" spans="2:20" customFormat="1" ht="76.150000000000006" customHeight="1" x14ac:dyDescent="0.25">
      <c r="B62" s="372"/>
      <c r="C62" s="372"/>
      <c r="D62" s="372"/>
      <c r="E62" s="374" t="s">
        <v>362</v>
      </c>
      <c r="F62" s="374"/>
      <c r="G62" s="374"/>
      <c r="H62" s="374"/>
      <c r="I62" s="381" t="s">
        <v>580</v>
      </c>
      <c r="J62" s="381"/>
      <c r="K62" s="381"/>
      <c r="L62" s="381"/>
      <c r="M62" s="381"/>
      <c r="N62" s="381"/>
      <c r="O62" s="381"/>
      <c r="P62" s="381"/>
      <c r="Q62" s="381"/>
      <c r="R62" s="381"/>
      <c r="S62" s="379">
        <v>1</v>
      </c>
      <c r="T62" s="380"/>
    </row>
    <row r="63" spans="2:20" customFormat="1" ht="101.45" customHeight="1" x14ac:dyDescent="0.25">
      <c r="B63" s="372"/>
      <c r="C63" s="372"/>
      <c r="D63" s="372"/>
      <c r="E63" s="374" t="s">
        <v>363</v>
      </c>
      <c r="F63" s="374"/>
      <c r="G63" s="374"/>
      <c r="H63" s="374"/>
      <c r="I63" s="381" t="s">
        <v>581</v>
      </c>
      <c r="J63" s="381"/>
      <c r="K63" s="381"/>
      <c r="L63" s="381"/>
      <c r="M63" s="381"/>
      <c r="N63" s="381"/>
      <c r="O63" s="381"/>
      <c r="P63" s="381"/>
      <c r="Q63" s="381"/>
      <c r="R63" s="381"/>
      <c r="S63" s="379">
        <v>1</v>
      </c>
      <c r="T63" s="380"/>
    </row>
    <row r="64" spans="2:20" customFormat="1" ht="44.45" customHeight="1" x14ac:dyDescent="0.25">
      <c r="B64" s="372"/>
      <c r="C64" s="372"/>
      <c r="D64" s="372"/>
      <c r="E64" s="374" t="s">
        <v>364</v>
      </c>
      <c r="F64" s="374"/>
      <c r="G64" s="374"/>
      <c r="H64" s="374"/>
      <c r="I64" s="381" t="s">
        <v>110</v>
      </c>
      <c r="J64" s="381"/>
      <c r="K64" s="381"/>
      <c r="L64" s="381"/>
      <c r="M64" s="381"/>
      <c r="N64" s="381"/>
      <c r="O64" s="381"/>
      <c r="P64" s="381"/>
      <c r="Q64" s="381"/>
      <c r="R64" s="381"/>
      <c r="S64" s="379">
        <v>1</v>
      </c>
      <c r="T64" s="379"/>
    </row>
    <row r="65" spans="2:23" customFormat="1" ht="55.9" customHeight="1" x14ac:dyDescent="0.25">
      <c r="B65" s="372"/>
      <c r="C65" s="372"/>
      <c r="D65" s="372"/>
      <c r="E65" s="374" t="s">
        <v>365</v>
      </c>
      <c r="F65" s="374"/>
      <c r="G65" s="374"/>
      <c r="H65" s="374"/>
      <c r="I65" s="381" t="s">
        <v>296</v>
      </c>
      <c r="J65" s="381"/>
      <c r="K65" s="381"/>
      <c r="L65" s="381"/>
      <c r="M65" s="381"/>
      <c r="N65" s="381"/>
      <c r="O65" s="381"/>
      <c r="P65" s="381"/>
      <c r="Q65" s="381"/>
      <c r="R65" s="381"/>
      <c r="S65" s="379">
        <v>1</v>
      </c>
      <c r="T65" s="380"/>
    </row>
    <row r="66" spans="2:23" customFormat="1" ht="79.900000000000006" customHeight="1" x14ac:dyDescent="0.25">
      <c r="B66" s="373"/>
      <c r="C66" s="373"/>
      <c r="D66" s="373"/>
      <c r="E66" s="378" t="s">
        <v>366</v>
      </c>
      <c r="F66" s="378"/>
      <c r="G66" s="378"/>
      <c r="H66" s="378"/>
      <c r="I66" s="369" t="s">
        <v>582</v>
      </c>
      <c r="J66" s="369"/>
      <c r="K66" s="369"/>
      <c r="L66" s="369"/>
      <c r="M66" s="369"/>
      <c r="N66" s="369"/>
      <c r="O66" s="369"/>
      <c r="P66" s="369"/>
      <c r="Q66" s="369"/>
      <c r="R66" s="369"/>
      <c r="S66" s="370">
        <v>1</v>
      </c>
      <c r="T66" s="371"/>
    </row>
    <row r="67" spans="2:23" customFormat="1" ht="80.45" customHeight="1" x14ac:dyDescent="0.25">
      <c r="B67" s="732">
        <v>2.1</v>
      </c>
      <c r="C67" s="372" t="s">
        <v>34</v>
      </c>
      <c r="D67" s="372"/>
      <c r="E67" s="374" t="s">
        <v>357</v>
      </c>
      <c r="F67" s="374"/>
      <c r="G67" s="374"/>
      <c r="H67" s="374"/>
      <c r="I67" s="381" t="s">
        <v>1047</v>
      </c>
      <c r="J67" s="381"/>
      <c r="K67" s="381"/>
      <c r="L67" s="381"/>
      <c r="M67" s="381"/>
      <c r="N67" s="381"/>
      <c r="O67" s="381"/>
      <c r="P67" s="381"/>
      <c r="Q67" s="381"/>
      <c r="R67" s="381"/>
      <c r="S67" s="379">
        <v>1</v>
      </c>
      <c r="T67" s="380"/>
    </row>
    <row r="68" spans="2:23" customFormat="1" ht="111" customHeight="1" x14ac:dyDescent="0.25">
      <c r="B68" s="732"/>
      <c r="C68" s="372"/>
      <c r="D68" s="372"/>
      <c r="E68" s="374" t="s">
        <v>583</v>
      </c>
      <c r="F68" s="374"/>
      <c r="G68" s="374"/>
      <c r="H68" s="374"/>
      <c r="I68" s="381" t="s">
        <v>414</v>
      </c>
      <c r="J68" s="381"/>
      <c r="K68" s="381"/>
      <c r="L68" s="381"/>
      <c r="M68" s="381"/>
      <c r="N68" s="381"/>
      <c r="O68" s="381"/>
      <c r="P68" s="381"/>
      <c r="Q68" s="381"/>
      <c r="R68" s="381"/>
      <c r="S68" s="379" t="s">
        <v>584</v>
      </c>
      <c r="T68" s="380"/>
      <c r="W68" s="80"/>
    </row>
    <row r="69" spans="2:23" customFormat="1" ht="106.9" customHeight="1" x14ac:dyDescent="0.25">
      <c r="B69" s="732"/>
      <c r="C69" s="372"/>
      <c r="D69" s="372"/>
      <c r="E69" s="374" t="s">
        <v>367</v>
      </c>
      <c r="F69" s="374"/>
      <c r="G69" s="374"/>
      <c r="H69" s="374"/>
      <c r="I69" s="381" t="s">
        <v>1051</v>
      </c>
      <c r="J69" s="381"/>
      <c r="K69" s="381"/>
      <c r="L69" s="381"/>
      <c r="M69" s="381"/>
      <c r="N69" s="381"/>
      <c r="O69" s="381"/>
      <c r="P69" s="381"/>
      <c r="Q69" s="381"/>
      <c r="R69" s="381"/>
      <c r="S69" s="379">
        <v>1</v>
      </c>
      <c r="T69" s="379"/>
    </row>
    <row r="70" spans="2:23" customFormat="1" ht="67.5" customHeight="1" x14ac:dyDescent="0.25">
      <c r="B70" s="732"/>
      <c r="C70" s="372"/>
      <c r="D70" s="372"/>
      <c r="E70" s="374" t="s">
        <v>368</v>
      </c>
      <c r="F70" s="374"/>
      <c r="G70" s="374"/>
      <c r="H70" s="374"/>
      <c r="I70" s="381" t="s">
        <v>1052</v>
      </c>
      <c r="J70" s="381"/>
      <c r="K70" s="381"/>
      <c r="L70" s="381"/>
      <c r="M70" s="381"/>
      <c r="N70" s="381"/>
      <c r="O70" s="381"/>
      <c r="P70" s="381"/>
      <c r="Q70" s="381"/>
      <c r="R70" s="381"/>
      <c r="S70" s="379">
        <v>1</v>
      </c>
      <c r="T70" s="379"/>
    </row>
    <row r="71" spans="2:23" customFormat="1" ht="62.45" customHeight="1" x14ac:dyDescent="0.25">
      <c r="B71" s="732"/>
      <c r="C71" s="372"/>
      <c r="D71" s="372"/>
      <c r="E71" s="374" t="s">
        <v>369</v>
      </c>
      <c r="F71" s="374"/>
      <c r="G71" s="374"/>
      <c r="H71" s="374"/>
      <c r="I71" s="381" t="s">
        <v>1053</v>
      </c>
      <c r="J71" s="381"/>
      <c r="K71" s="381"/>
      <c r="L71" s="381"/>
      <c r="M71" s="381"/>
      <c r="N71" s="381"/>
      <c r="O71" s="381"/>
      <c r="P71" s="381"/>
      <c r="Q71" s="381"/>
      <c r="R71" s="381"/>
      <c r="S71" s="379">
        <v>1</v>
      </c>
      <c r="T71" s="379"/>
    </row>
    <row r="72" spans="2:23" customFormat="1" ht="112.9" customHeight="1" x14ac:dyDescent="0.25">
      <c r="B72" s="732"/>
      <c r="C72" s="372"/>
      <c r="D72" s="372"/>
      <c r="E72" s="374" t="s">
        <v>370</v>
      </c>
      <c r="F72" s="374"/>
      <c r="G72" s="374"/>
      <c r="H72" s="374"/>
      <c r="I72" s="381" t="s">
        <v>1054</v>
      </c>
      <c r="J72" s="381"/>
      <c r="K72" s="381"/>
      <c r="L72" s="381"/>
      <c r="M72" s="381"/>
      <c r="N72" s="381"/>
      <c r="O72" s="381"/>
      <c r="P72" s="381"/>
      <c r="Q72" s="381"/>
      <c r="R72" s="381"/>
      <c r="S72" s="379">
        <v>1</v>
      </c>
      <c r="T72" s="379"/>
    </row>
    <row r="73" spans="2:23" customFormat="1" ht="39.6" customHeight="1" x14ac:dyDescent="0.25">
      <c r="B73" s="732"/>
      <c r="C73" s="372"/>
      <c r="D73" s="372"/>
      <c r="E73" s="374" t="s">
        <v>371</v>
      </c>
      <c r="F73" s="374"/>
      <c r="G73" s="374"/>
      <c r="H73" s="374"/>
      <c r="I73" s="381" t="s">
        <v>337</v>
      </c>
      <c r="J73" s="381"/>
      <c r="K73" s="381"/>
      <c r="L73" s="381"/>
      <c r="M73" s="381"/>
      <c r="N73" s="381"/>
      <c r="O73" s="381"/>
      <c r="P73" s="381"/>
      <c r="Q73" s="381"/>
      <c r="R73" s="381"/>
      <c r="S73" s="379">
        <v>1</v>
      </c>
      <c r="T73" s="379"/>
    </row>
    <row r="74" spans="2:23" customFormat="1" ht="58.15" customHeight="1" x14ac:dyDescent="0.25">
      <c r="B74" s="732"/>
      <c r="C74" s="372"/>
      <c r="D74" s="372"/>
      <c r="E74" s="374" t="s">
        <v>372</v>
      </c>
      <c r="F74" s="374"/>
      <c r="G74" s="374"/>
      <c r="H74" s="374"/>
      <c r="I74" s="381" t="s">
        <v>1055</v>
      </c>
      <c r="J74" s="381"/>
      <c r="K74" s="381"/>
      <c r="L74" s="381"/>
      <c r="M74" s="381"/>
      <c r="N74" s="381"/>
      <c r="O74" s="381"/>
      <c r="P74" s="381"/>
      <c r="Q74" s="381"/>
      <c r="R74" s="381"/>
      <c r="S74" s="379">
        <v>1</v>
      </c>
      <c r="T74" s="379"/>
    </row>
    <row r="75" spans="2:23" customFormat="1" ht="69.599999999999994" customHeight="1" x14ac:dyDescent="0.25">
      <c r="B75" s="732"/>
      <c r="C75" s="372"/>
      <c r="D75" s="372"/>
      <c r="E75" s="374" t="s">
        <v>373</v>
      </c>
      <c r="F75" s="374"/>
      <c r="G75" s="374"/>
      <c r="H75" s="374"/>
      <c r="I75" s="381" t="s">
        <v>1056</v>
      </c>
      <c r="J75" s="381"/>
      <c r="K75" s="381"/>
      <c r="L75" s="381"/>
      <c r="M75" s="381"/>
      <c r="N75" s="381"/>
      <c r="O75" s="381"/>
      <c r="P75" s="381"/>
      <c r="Q75" s="381"/>
      <c r="R75" s="381"/>
      <c r="S75" s="379">
        <v>1</v>
      </c>
      <c r="T75" s="380"/>
    </row>
    <row r="76" spans="2:23" customFormat="1" ht="50.25" customHeight="1" x14ac:dyDescent="0.25">
      <c r="B76" s="732"/>
      <c r="C76" s="372"/>
      <c r="D76" s="372"/>
      <c r="E76" s="374" t="s">
        <v>374</v>
      </c>
      <c r="F76" s="374"/>
      <c r="G76" s="374"/>
      <c r="H76" s="374"/>
      <c r="I76" s="381" t="s">
        <v>575</v>
      </c>
      <c r="J76" s="381"/>
      <c r="K76" s="381"/>
      <c r="L76" s="381"/>
      <c r="M76" s="381"/>
      <c r="N76" s="381"/>
      <c r="O76" s="381"/>
      <c r="P76" s="381"/>
      <c r="Q76" s="381"/>
      <c r="R76" s="381"/>
      <c r="S76" s="379">
        <v>1</v>
      </c>
      <c r="T76" s="380"/>
    </row>
    <row r="77" spans="2:23" customFormat="1" ht="55.15" customHeight="1" x14ac:dyDescent="0.25">
      <c r="B77" s="733"/>
      <c r="C77" s="373"/>
      <c r="D77" s="373"/>
      <c r="E77" s="378" t="s">
        <v>375</v>
      </c>
      <c r="F77" s="378"/>
      <c r="G77" s="378"/>
      <c r="H77" s="378"/>
      <c r="I77" s="369" t="s">
        <v>585</v>
      </c>
      <c r="J77" s="369"/>
      <c r="K77" s="369"/>
      <c r="L77" s="369"/>
      <c r="M77" s="369"/>
      <c r="N77" s="369"/>
      <c r="O77" s="369"/>
      <c r="P77" s="369"/>
      <c r="Q77" s="369"/>
      <c r="R77" s="369"/>
      <c r="S77" s="370">
        <v>1</v>
      </c>
      <c r="T77" s="371"/>
    </row>
    <row r="78" spans="2:23" customFormat="1" ht="75.599999999999994" customHeight="1" x14ac:dyDescent="0.25">
      <c r="B78" s="372" t="s">
        <v>912</v>
      </c>
      <c r="C78" s="372" t="s">
        <v>281</v>
      </c>
      <c r="D78" s="372"/>
      <c r="E78" s="374" t="s">
        <v>586</v>
      </c>
      <c r="F78" s="374"/>
      <c r="G78" s="374"/>
      <c r="H78" s="374"/>
      <c r="I78" s="381" t="s">
        <v>282</v>
      </c>
      <c r="J78" s="381"/>
      <c r="K78" s="381"/>
      <c r="L78" s="381"/>
      <c r="M78" s="381"/>
      <c r="N78" s="381"/>
      <c r="O78" s="381"/>
      <c r="P78" s="381"/>
      <c r="Q78" s="381"/>
      <c r="R78" s="381"/>
      <c r="S78" s="379">
        <v>1</v>
      </c>
      <c r="T78" s="379"/>
    </row>
    <row r="79" spans="2:23" customFormat="1" ht="246" customHeight="1" x14ac:dyDescent="0.25">
      <c r="B79" s="372"/>
      <c r="C79" s="372"/>
      <c r="D79" s="372"/>
      <c r="E79" s="374" t="s">
        <v>587</v>
      </c>
      <c r="F79" s="374"/>
      <c r="G79" s="374"/>
      <c r="H79" s="374"/>
      <c r="I79" s="734" t="s">
        <v>1048</v>
      </c>
      <c r="J79" s="734"/>
      <c r="K79" s="734"/>
      <c r="L79" s="734"/>
      <c r="M79" s="734"/>
      <c r="N79" s="734"/>
      <c r="O79" s="734"/>
      <c r="P79" s="734"/>
      <c r="Q79" s="734"/>
      <c r="R79" s="734"/>
      <c r="S79" s="379">
        <v>1</v>
      </c>
      <c r="T79" s="379"/>
    </row>
    <row r="80" spans="2:23" customFormat="1" ht="243.6" customHeight="1" x14ac:dyDescent="0.25">
      <c r="B80" s="372"/>
      <c r="C80" s="372"/>
      <c r="D80" s="372"/>
      <c r="E80" s="372" t="s">
        <v>913</v>
      </c>
      <c r="F80" s="372"/>
      <c r="G80" s="372"/>
      <c r="H80" s="372"/>
      <c r="I80" s="758" t="s">
        <v>914</v>
      </c>
      <c r="J80" s="758"/>
      <c r="K80" s="758"/>
      <c r="L80" s="758"/>
      <c r="M80" s="758"/>
      <c r="N80" s="758"/>
      <c r="O80" s="758"/>
      <c r="P80" s="758"/>
      <c r="Q80" s="758"/>
      <c r="R80" s="758"/>
      <c r="S80" s="485">
        <v>1</v>
      </c>
      <c r="T80" s="485"/>
    </row>
    <row r="81" spans="2:20" customFormat="1" ht="27.75" customHeight="1" x14ac:dyDescent="0.25">
      <c r="B81" s="502"/>
      <c r="C81" s="503"/>
      <c r="D81" s="503"/>
      <c r="E81" s="503"/>
      <c r="F81" s="503"/>
      <c r="G81" s="503"/>
      <c r="H81" s="503"/>
      <c r="I81" s="503"/>
      <c r="J81" s="503"/>
      <c r="K81" s="503"/>
      <c r="L81" s="503"/>
      <c r="M81" s="503"/>
      <c r="N81" s="503"/>
      <c r="O81" s="503"/>
      <c r="P81" s="503"/>
      <c r="Q81" s="503"/>
      <c r="R81" s="503"/>
      <c r="S81" s="503"/>
      <c r="T81" s="504"/>
    </row>
    <row r="82" spans="2:20" customFormat="1" ht="27.75" customHeight="1" x14ac:dyDescent="0.25">
      <c r="B82" s="297" t="s">
        <v>29</v>
      </c>
      <c r="C82" s="735" t="s">
        <v>126</v>
      </c>
      <c r="D82" s="735"/>
      <c r="E82" s="735" t="s">
        <v>376</v>
      </c>
      <c r="F82" s="735"/>
      <c r="G82" s="735"/>
      <c r="H82" s="735"/>
      <c r="I82" s="735"/>
      <c r="J82" s="735" t="s">
        <v>30</v>
      </c>
      <c r="K82" s="735"/>
      <c r="L82" s="735"/>
      <c r="M82" s="735"/>
      <c r="N82" s="735"/>
      <c r="O82" s="735"/>
      <c r="P82" s="735"/>
      <c r="Q82" s="735"/>
      <c r="R82" s="735"/>
      <c r="S82" s="735" t="s">
        <v>31</v>
      </c>
      <c r="T82" s="735"/>
    </row>
    <row r="83" spans="2:20" customFormat="1" ht="48" customHeight="1" x14ac:dyDescent="0.25">
      <c r="B83" s="372" t="s">
        <v>35</v>
      </c>
      <c r="C83" s="372" t="s">
        <v>36</v>
      </c>
      <c r="D83" s="372"/>
      <c r="E83" s="482" t="s">
        <v>377</v>
      </c>
      <c r="F83" s="482"/>
      <c r="G83" s="482"/>
      <c r="H83" s="482"/>
      <c r="I83" s="482"/>
      <c r="J83" s="484" t="s">
        <v>588</v>
      </c>
      <c r="K83" s="484"/>
      <c r="L83" s="484"/>
      <c r="M83" s="484"/>
      <c r="N83" s="484"/>
      <c r="O83" s="484"/>
      <c r="P83" s="484"/>
      <c r="Q83" s="484"/>
      <c r="R83" s="484"/>
      <c r="S83" s="485">
        <v>1</v>
      </c>
      <c r="T83" s="486"/>
    </row>
    <row r="84" spans="2:20" customFormat="1" ht="37.9" customHeight="1" x14ac:dyDescent="0.25">
      <c r="B84" s="372"/>
      <c r="C84" s="372"/>
      <c r="D84" s="372"/>
      <c r="E84" s="482" t="s">
        <v>378</v>
      </c>
      <c r="F84" s="482"/>
      <c r="G84" s="482"/>
      <c r="H84" s="482"/>
      <c r="I84" s="482"/>
      <c r="J84" s="484" t="s">
        <v>589</v>
      </c>
      <c r="K84" s="484"/>
      <c r="L84" s="484"/>
      <c r="M84" s="484"/>
      <c r="N84" s="484"/>
      <c r="O84" s="484"/>
      <c r="P84" s="484"/>
      <c r="Q84" s="484"/>
      <c r="R84" s="484"/>
      <c r="S84" s="485">
        <v>1</v>
      </c>
      <c r="T84" s="486"/>
    </row>
    <row r="85" spans="2:20" customFormat="1" ht="134.44999999999999" customHeight="1" x14ac:dyDescent="0.25">
      <c r="B85" s="372"/>
      <c r="C85" s="372"/>
      <c r="D85" s="372"/>
      <c r="E85" s="482" t="s">
        <v>379</v>
      </c>
      <c r="F85" s="482"/>
      <c r="G85" s="482"/>
      <c r="H85" s="482"/>
      <c r="I85" s="482"/>
      <c r="J85" s="484" t="s">
        <v>297</v>
      </c>
      <c r="K85" s="484"/>
      <c r="L85" s="484"/>
      <c r="M85" s="484"/>
      <c r="N85" s="484"/>
      <c r="O85" s="484"/>
      <c r="P85" s="484"/>
      <c r="Q85" s="484"/>
      <c r="R85" s="484"/>
      <c r="S85" s="485">
        <v>1</v>
      </c>
      <c r="T85" s="486"/>
    </row>
    <row r="86" spans="2:20" customFormat="1" ht="56.25" customHeight="1" x14ac:dyDescent="0.25">
      <c r="B86" s="372"/>
      <c r="C86" s="372"/>
      <c r="D86" s="372"/>
      <c r="E86" s="482" t="s">
        <v>380</v>
      </c>
      <c r="F86" s="482"/>
      <c r="G86" s="482"/>
      <c r="H86" s="482"/>
      <c r="I86" s="482"/>
      <c r="J86" s="484" t="s">
        <v>590</v>
      </c>
      <c r="K86" s="484"/>
      <c r="L86" s="484"/>
      <c r="M86" s="484"/>
      <c r="N86" s="484"/>
      <c r="O86" s="484"/>
      <c r="P86" s="484"/>
      <c r="Q86" s="484"/>
      <c r="R86" s="484"/>
      <c r="S86" s="485">
        <v>1</v>
      </c>
      <c r="T86" s="486"/>
    </row>
    <row r="87" spans="2:20" customFormat="1" ht="47.45" customHeight="1" x14ac:dyDescent="0.25">
      <c r="B87" s="372"/>
      <c r="C87" s="372"/>
      <c r="D87" s="372"/>
      <c r="E87" s="482" t="s">
        <v>381</v>
      </c>
      <c r="F87" s="482"/>
      <c r="G87" s="482"/>
      <c r="H87" s="482"/>
      <c r="I87" s="482"/>
      <c r="J87" s="484" t="s">
        <v>127</v>
      </c>
      <c r="K87" s="484"/>
      <c r="L87" s="484"/>
      <c r="M87" s="484"/>
      <c r="N87" s="484"/>
      <c r="O87" s="484"/>
      <c r="P87" s="484"/>
      <c r="Q87" s="484"/>
      <c r="R87" s="484"/>
      <c r="S87" s="485">
        <v>1</v>
      </c>
      <c r="T87" s="486"/>
    </row>
    <row r="88" spans="2:20" customFormat="1" ht="118.9" customHeight="1" x14ac:dyDescent="0.25">
      <c r="B88" s="372"/>
      <c r="C88" s="372"/>
      <c r="D88" s="372"/>
      <c r="E88" s="372" t="s">
        <v>383</v>
      </c>
      <c r="F88" s="372"/>
      <c r="G88" s="372"/>
      <c r="H88" s="372"/>
      <c r="I88" s="372"/>
      <c r="J88" s="483" t="s">
        <v>1049</v>
      </c>
      <c r="K88" s="483"/>
      <c r="L88" s="483"/>
      <c r="M88" s="483"/>
      <c r="N88" s="483"/>
      <c r="O88" s="483"/>
      <c r="P88" s="483"/>
      <c r="Q88" s="483"/>
      <c r="R88" s="483"/>
      <c r="S88" s="485">
        <v>1</v>
      </c>
      <c r="T88" s="486"/>
    </row>
    <row r="89" spans="2:20" customFormat="1" ht="44.45" customHeight="1" x14ac:dyDescent="0.25">
      <c r="B89" s="372"/>
      <c r="C89" s="372"/>
      <c r="D89" s="372"/>
      <c r="E89" s="482" t="s">
        <v>382</v>
      </c>
      <c r="F89" s="482"/>
      <c r="G89" s="482"/>
      <c r="H89" s="482"/>
      <c r="I89" s="482"/>
      <c r="J89" s="484" t="s">
        <v>591</v>
      </c>
      <c r="K89" s="484"/>
      <c r="L89" s="484"/>
      <c r="M89" s="484"/>
      <c r="N89" s="484"/>
      <c r="O89" s="484"/>
      <c r="P89" s="484"/>
      <c r="Q89" s="484"/>
      <c r="R89" s="484"/>
      <c r="S89" s="485">
        <v>1</v>
      </c>
      <c r="T89" s="486"/>
    </row>
    <row r="90" spans="2:20" customFormat="1" ht="139.5" customHeight="1" x14ac:dyDescent="0.25">
      <c r="B90" s="373"/>
      <c r="C90" s="373"/>
      <c r="D90" s="373"/>
      <c r="E90" s="373" t="s">
        <v>384</v>
      </c>
      <c r="F90" s="373"/>
      <c r="G90" s="373"/>
      <c r="H90" s="373"/>
      <c r="I90" s="373"/>
      <c r="J90" s="736" t="s">
        <v>1057</v>
      </c>
      <c r="K90" s="736"/>
      <c r="L90" s="736"/>
      <c r="M90" s="736"/>
      <c r="N90" s="736"/>
      <c r="O90" s="736"/>
      <c r="P90" s="736"/>
      <c r="Q90" s="736"/>
      <c r="R90" s="736"/>
      <c r="S90" s="737">
        <v>1</v>
      </c>
      <c r="T90" s="738"/>
    </row>
    <row r="91" spans="2:20" customFormat="1" ht="129.6" customHeight="1" x14ac:dyDescent="0.25">
      <c r="B91" s="732" t="s">
        <v>37</v>
      </c>
      <c r="C91" s="372" t="s">
        <v>38</v>
      </c>
      <c r="D91" s="372"/>
      <c r="E91" s="482" t="s">
        <v>385</v>
      </c>
      <c r="F91" s="482"/>
      <c r="G91" s="482"/>
      <c r="H91" s="482"/>
      <c r="I91" s="482"/>
      <c r="J91" s="484" t="s">
        <v>592</v>
      </c>
      <c r="K91" s="484"/>
      <c r="L91" s="484"/>
      <c r="M91" s="484"/>
      <c r="N91" s="484"/>
      <c r="O91" s="484"/>
      <c r="P91" s="484"/>
      <c r="Q91" s="484"/>
      <c r="R91" s="484"/>
      <c r="S91" s="485">
        <v>1</v>
      </c>
      <c r="T91" s="486"/>
    </row>
    <row r="92" spans="2:20" customFormat="1" ht="50.45" customHeight="1" x14ac:dyDescent="0.25">
      <c r="B92" s="732"/>
      <c r="C92" s="372"/>
      <c r="D92" s="372"/>
      <c r="E92" s="482" t="s">
        <v>386</v>
      </c>
      <c r="F92" s="482"/>
      <c r="G92" s="482"/>
      <c r="H92" s="482"/>
      <c r="I92" s="482"/>
      <c r="J92" s="484" t="s">
        <v>593</v>
      </c>
      <c r="K92" s="484"/>
      <c r="L92" s="484"/>
      <c r="M92" s="484"/>
      <c r="N92" s="484"/>
      <c r="O92" s="484"/>
      <c r="P92" s="484"/>
      <c r="Q92" s="484"/>
      <c r="R92" s="484"/>
      <c r="S92" s="485">
        <v>1</v>
      </c>
      <c r="T92" s="486"/>
    </row>
    <row r="93" spans="2:20" customFormat="1" ht="30" customHeight="1" x14ac:dyDescent="0.25">
      <c r="B93" s="733"/>
      <c r="C93" s="373"/>
      <c r="D93" s="373"/>
      <c r="E93" s="739" t="s">
        <v>380</v>
      </c>
      <c r="F93" s="739"/>
      <c r="G93" s="739"/>
      <c r="H93" s="739"/>
      <c r="I93" s="739"/>
      <c r="J93" s="740" t="s">
        <v>111</v>
      </c>
      <c r="K93" s="740"/>
      <c r="L93" s="740"/>
      <c r="M93" s="740"/>
      <c r="N93" s="740"/>
      <c r="O93" s="740"/>
      <c r="P93" s="740"/>
      <c r="Q93" s="740"/>
      <c r="R93" s="740"/>
      <c r="S93" s="737">
        <v>1</v>
      </c>
      <c r="T93" s="738"/>
    </row>
    <row r="94" spans="2:20" customFormat="1" ht="131.44999999999999" customHeight="1" x14ac:dyDescent="0.25">
      <c r="B94" s="372" t="s">
        <v>39</v>
      </c>
      <c r="C94" s="372" t="s">
        <v>40</v>
      </c>
      <c r="D94" s="372"/>
      <c r="E94" s="482" t="s">
        <v>385</v>
      </c>
      <c r="F94" s="482"/>
      <c r="G94" s="482"/>
      <c r="H94" s="482"/>
      <c r="I94" s="482"/>
      <c r="J94" s="484" t="s">
        <v>915</v>
      </c>
      <c r="K94" s="484"/>
      <c r="L94" s="484"/>
      <c r="M94" s="484"/>
      <c r="N94" s="484"/>
      <c r="O94" s="484"/>
      <c r="P94" s="484"/>
      <c r="Q94" s="484"/>
      <c r="R94" s="484"/>
      <c r="S94" s="485">
        <v>1</v>
      </c>
      <c r="T94" s="486"/>
    </row>
    <row r="95" spans="2:20" customFormat="1" ht="27.75" customHeight="1" x14ac:dyDescent="0.25">
      <c r="B95" s="372"/>
      <c r="C95" s="372"/>
      <c r="D95" s="372"/>
      <c r="E95" s="482" t="s">
        <v>378</v>
      </c>
      <c r="F95" s="482"/>
      <c r="G95" s="482"/>
      <c r="H95" s="482"/>
      <c r="I95" s="482"/>
      <c r="J95" s="484" t="s">
        <v>1058</v>
      </c>
      <c r="K95" s="484"/>
      <c r="L95" s="484"/>
      <c r="M95" s="484"/>
      <c r="N95" s="484"/>
      <c r="O95" s="484"/>
      <c r="P95" s="484"/>
      <c r="Q95" s="484"/>
      <c r="R95" s="484"/>
      <c r="S95" s="485">
        <v>1</v>
      </c>
      <c r="T95" s="486"/>
    </row>
    <row r="96" spans="2:20" customFormat="1" ht="213.6" customHeight="1" x14ac:dyDescent="0.25">
      <c r="B96" s="372"/>
      <c r="C96" s="372"/>
      <c r="D96" s="372"/>
      <c r="E96" s="482" t="s">
        <v>387</v>
      </c>
      <c r="F96" s="482"/>
      <c r="G96" s="482"/>
      <c r="H96" s="482"/>
      <c r="I96" s="482"/>
      <c r="J96" s="484" t="s">
        <v>594</v>
      </c>
      <c r="K96" s="484"/>
      <c r="L96" s="484"/>
      <c r="M96" s="484"/>
      <c r="N96" s="484"/>
      <c r="O96" s="484"/>
      <c r="P96" s="484"/>
      <c r="Q96" s="484"/>
      <c r="R96" s="484"/>
      <c r="S96" s="485">
        <v>1</v>
      </c>
      <c r="T96" s="486"/>
    </row>
    <row r="97" spans="2:20" customFormat="1" ht="35.450000000000003" customHeight="1" x14ac:dyDescent="0.25">
      <c r="B97" s="372"/>
      <c r="C97" s="372"/>
      <c r="D97" s="372"/>
      <c r="E97" s="482" t="s">
        <v>388</v>
      </c>
      <c r="F97" s="482"/>
      <c r="G97" s="482"/>
      <c r="H97" s="482"/>
      <c r="I97" s="482"/>
      <c r="J97" s="484" t="s">
        <v>313</v>
      </c>
      <c r="K97" s="484"/>
      <c r="L97" s="484"/>
      <c r="M97" s="484"/>
      <c r="N97" s="484"/>
      <c r="O97" s="484"/>
      <c r="P97" s="484"/>
      <c r="Q97" s="484"/>
      <c r="R97" s="484"/>
      <c r="S97" s="485">
        <v>1</v>
      </c>
      <c r="T97" s="486"/>
    </row>
    <row r="98" spans="2:20" customFormat="1" ht="36.6" customHeight="1" x14ac:dyDescent="0.25">
      <c r="B98" s="372"/>
      <c r="C98" s="372"/>
      <c r="D98" s="372"/>
      <c r="E98" s="482" t="s">
        <v>380</v>
      </c>
      <c r="F98" s="482"/>
      <c r="G98" s="482"/>
      <c r="H98" s="482"/>
      <c r="I98" s="482"/>
      <c r="J98" s="484" t="s">
        <v>595</v>
      </c>
      <c r="K98" s="484"/>
      <c r="L98" s="484"/>
      <c r="M98" s="484"/>
      <c r="N98" s="484"/>
      <c r="O98" s="484"/>
      <c r="P98" s="484"/>
      <c r="Q98" s="484"/>
      <c r="R98" s="484"/>
      <c r="S98" s="485">
        <v>1</v>
      </c>
      <c r="T98" s="486"/>
    </row>
    <row r="99" spans="2:20" customFormat="1" ht="46.15" customHeight="1" x14ac:dyDescent="0.25">
      <c r="B99" s="372"/>
      <c r="C99" s="372"/>
      <c r="D99" s="372"/>
      <c r="E99" s="482" t="s">
        <v>381</v>
      </c>
      <c r="F99" s="482"/>
      <c r="G99" s="482"/>
      <c r="H99" s="482"/>
      <c r="I99" s="482"/>
      <c r="J99" s="484" t="s">
        <v>596</v>
      </c>
      <c r="K99" s="484"/>
      <c r="L99" s="484"/>
      <c r="M99" s="484"/>
      <c r="N99" s="484"/>
      <c r="O99" s="484"/>
      <c r="P99" s="484"/>
      <c r="Q99" s="484"/>
      <c r="R99" s="484"/>
      <c r="S99" s="485">
        <v>1</v>
      </c>
      <c r="T99" s="486"/>
    </row>
    <row r="100" spans="2:20" customFormat="1" ht="52.9" customHeight="1" x14ac:dyDescent="0.25">
      <c r="B100" s="372"/>
      <c r="C100" s="372"/>
      <c r="D100" s="372"/>
      <c r="E100" s="482" t="s">
        <v>382</v>
      </c>
      <c r="F100" s="482"/>
      <c r="G100" s="482"/>
      <c r="H100" s="482"/>
      <c r="I100" s="482"/>
      <c r="J100" s="484" t="s">
        <v>597</v>
      </c>
      <c r="K100" s="484"/>
      <c r="L100" s="484"/>
      <c r="M100" s="484"/>
      <c r="N100" s="484"/>
      <c r="O100" s="484"/>
      <c r="P100" s="484"/>
      <c r="Q100" s="484"/>
      <c r="R100" s="484"/>
      <c r="S100" s="485">
        <v>1</v>
      </c>
      <c r="T100" s="486"/>
    </row>
    <row r="101" spans="2:20" customFormat="1" ht="36" customHeight="1" x14ac:dyDescent="0.25">
      <c r="B101" s="372"/>
      <c r="C101" s="372"/>
      <c r="D101" s="372"/>
      <c r="E101" s="482" t="s">
        <v>389</v>
      </c>
      <c r="F101" s="482"/>
      <c r="G101" s="482"/>
      <c r="H101" s="482"/>
      <c r="I101" s="482"/>
      <c r="J101" s="484" t="s">
        <v>598</v>
      </c>
      <c r="K101" s="484"/>
      <c r="L101" s="484"/>
      <c r="M101" s="484"/>
      <c r="N101" s="484"/>
      <c r="O101" s="484"/>
      <c r="P101" s="484"/>
      <c r="Q101" s="484"/>
      <c r="R101" s="484"/>
      <c r="S101" s="485">
        <v>1</v>
      </c>
      <c r="T101" s="486"/>
    </row>
    <row r="102" spans="2:20" s="82" customFormat="1" ht="115.15" customHeight="1" x14ac:dyDescent="0.25">
      <c r="B102" s="298" t="s">
        <v>599</v>
      </c>
      <c r="C102" s="372" t="s">
        <v>600</v>
      </c>
      <c r="D102" s="372"/>
      <c r="E102" s="482" t="s">
        <v>601</v>
      </c>
      <c r="F102" s="482"/>
      <c r="G102" s="482"/>
      <c r="H102" s="482"/>
      <c r="I102" s="482"/>
      <c r="J102" s="483" t="s">
        <v>604</v>
      </c>
      <c r="K102" s="483"/>
      <c r="L102" s="483"/>
      <c r="M102" s="483"/>
      <c r="N102" s="483"/>
      <c r="O102" s="483"/>
      <c r="P102" s="483"/>
      <c r="Q102" s="483"/>
      <c r="R102" s="483"/>
      <c r="S102" s="485">
        <v>1</v>
      </c>
      <c r="T102" s="485"/>
    </row>
    <row r="103" spans="2:20" s="82" customFormat="1" ht="134.44999999999999" customHeight="1" x14ac:dyDescent="0.25">
      <c r="B103" s="298" t="s">
        <v>599</v>
      </c>
      <c r="C103" s="487" t="s">
        <v>602</v>
      </c>
      <c r="D103" s="487"/>
      <c r="E103" s="482" t="s">
        <v>390</v>
      </c>
      <c r="F103" s="482"/>
      <c r="G103" s="482"/>
      <c r="H103" s="482"/>
      <c r="I103" s="482"/>
      <c r="J103" s="484" t="s">
        <v>603</v>
      </c>
      <c r="K103" s="484"/>
      <c r="L103" s="484"/>
      <c r="M103" s="484"/>
      <c r="N103" s="484"/>
      <c r="O103" s="484"/>
      <c r="P103" s="484"/>
      <c r="Q103" s="484"/>
      <c r="R103" s="484"/>
      <c r="S103" s="485">
        <v>1</v>
      </c>
      <c r="T103" s="486"/>
    </row>
    <row r="104" spans="2:20" ht="17.25" customHeight="1" x14ac:dyDescent="0.2">
      <c r="B104" s="523"/>
      <c r="C104" s="524"/>
      <c r="D104" s="524"/>
      <c r="E104" s="469"/>
      <c r="F104" s="469"/>
      <c r="G104" s="469"/>
      <c r="H104" s="469"/>
      <c r="I104" s="469"/>
      <c r="J104" s="469"/>
      <c r="K104" s="469"/>
      <c r="L104" s="469"/>
      <c r="M104" s="469"/>
      <c r="N104" s="469"/>
      <c r="O104" s="469"/>
      <c r="P104" s="469"/>
      <c r="Q104" s="469"/>
      <c r="R104" s="469"/>
      <c r="S104" s="469"/>
      <c r="T104" s="470"/>
    </row>
    <row r="105" spans="2:20" ht="28.5" customHeight="1" x14ac:dyDescent="0.2">
      <c r="B105" s="513" t="s">
        <v>29</v>
      </c>
      <c r="C105" s="514"/>
      <c r="D105" s="510" t="s">
        <v>563</v>
      </c>
      <c r="E105" s="511"/>
      <c r="F105" s="511"/>
      <c r="G105" s="511"/>
      <c r="H105" s="511"/>
      <c r="I105" s="511"/>
      <c r="J105" s="512"/>
      <c r="K105" s="510" t="s">
        <v>279</v>
      </c>
      <c r="L105" s="511"/>
      <c r="M105" s="511"/>
      <c r="N105" s="511"/>
      <c r="O105" s="511"/>
      <c r="P105" s="511"/>
      <c r="Q105" s="511"/>
      <c r="R105" s="512"/>
      <c r="S105" s="385" t="s">
        <v>4</v>
      </c>
      <c r="T105" s="386"/>
    </row>
    <row r="106" spans="2:20" ht="79.150000000000006" customHeight="1" x14ac:dyDescent="0.2">
      <c r="B106" s="481" t="s">
        <v>599</v>
      </c>
      <c r="C106" s="481"/>
      <c r="D106" s="476" t="s">
        <v>1335</v>
      </c>
      <c r="E106" s="477"/>
      <c r="F106" s="477"/>
      <c r="G106" s="477"/>
      <c r="H106" s="477"/>
      <c r="I106" s="477"/>
      <c r="J106" s="478"/>
      <c r="K106" s="479" t="s">
        <v>797</v>
      </c>
      <c r="L106" s="479"/>
      <c r="M106" s="479"/>
      <c r="N106" s="479"/>
      <c r="O106" s="479"/>
      <c r="P106" s="479"/>
      <c r="Q106" s="479"/>
      <c r="R106" s="479"/>
      <c r="S106" s="480" t="s">
        <v>1336</v>
      </c>
      <c r="T106" s="480"/>
    </row>
    <row r="107" spans="2:20" ht="44.45" customHeight="1" x14ac:dyDescent="0.2">
      <c r="B107" s="481" t="s">
        <v>1337</v>
      </c>
      <c r="C107" s="481"/>
      <c r="D107" s="476" t="s">
        <v>1338</v>
      </c>
      <c r="E107" s="477"/>
      <c r="F107" s="477"/>
      <c r="G107" s="477"/>
      <c r="H107" s="477"/>
      <c r="I107" s="477"/>
      <c r="J107" s="478"/>
      <c r="K107" s="479" t="s">
        <v>1339</v>
      </c>
      <c r="L107" s="479"/>
      <c r="M107" s="479"/>
      <c r="N107" s="479"/>
      <c r="O107" s="479"/>
      <c r="P107" s="479"/>
      <c r="Q107" s="479"/>
      <c r="R107" s="479"/>
      <c r="S107" s="480" t="s">
        <v>1340</v>
      </c>
      <c r="T107" s="480"/>
    </row>
    <row r="108" spans="2:20" ht="44.45" customHeight="1" x14ac:dyDescent="0.2">
      <c r="B108" s="481" t="s">
        <v>1103</v>
      </c>
      <c r="C108" s="481"/>
      <c r="D108" s="476" t="s">
        <v>1341</v>
      </c>
      <c r="E108" s="477"/>
      <c r="F108" s="477"/>
      <c r="G108" s="477"/>
      <c r="H108" s="477"/>
      <c r="I108" s="477"/>
      <c r="J108" s="478"/>
      <c r="K108" s="479" t="s">
        <v>1342</v>
      </c>
      <c r="L108" s="479"/>
      <c r="M108" s="479"/>
      <c r="N108" s="479"/>
      <c r="O108" s="479"/>
      <c r="P108" s="479"/>
      <c r="Q108" s="479"/>
      <c r="R108" s="479"/>
      <c r="S108" s="480">
        <v>44182</v>
      </c>
      <c r="T108" s="480"/>
    </row>
    <row r="109" spans="2:20" ht="47.45" customHeight="1" x14ac:dyDescent="0.2">
      <c r="B109" s="481" t="s">
        <v>1343</v>
      </c>
      <c r="C109" s="481"/>
      <c r="D109" s="476" t="s">
        <v>1344</v>
      </c>
      <c r="E109" s="477"/>
      <c r="F109" s="477"/>
      <c r="G109" s="477"/>
      <c r="H109" s="477"/>
      <c r="I109" s="477"/>
      <c r="J109" s="478"/>
      <c r="K109" s="479" t="s">
        <v>1345</v>
      </c>
      <c r="L109" s="479"/>
      <c r="M109" s="479"/>
      <c r="N109" s="479"/>
      <c r="O109" s="479"/>
      <c r="P109" s="479"/>
      <c r="Q109" s="479"/>
      <c r="R109" s="479"/>
      <c r="S109" s="480">
        <v>44183</v>
      </c>
      <c r="T109" s="480"/>
    </row>
    <row r="110" spans="2:20" ht="47.45" customHeight="1" x14ac:dyDescent="0.2">
      <c r="B110" s="481" t="s">
        <v>1103</v>
      </c>
      <c r="C110" s="481"/>
      <c r="D110" s="476" t="s">
        <v>1346</v>
      </c>
      <c r="E110" s="477"/>
      <c r="F110" s="477"/>
      <c r="G110" s="477"/>
      <c r="H110" s="477"/>
      <c r="I110" s="477"/>
      <c r="J110" s="478"/>
      <c r="K110" s="479" t="s">
        <v>1347</v>
      </c>
      <c r="L110" s="479"/>
      <c r="M110" s="479"/>
      <c r="N110" s="479"/>
      <c r="O110" s="479"/>
      <c r="P110" s="479"/>
      <c r="Q110" s="479"/>
      <c r="R110" s="479"/>
      <c r="S110" s="480">
        <v>44187</v>
      </c>
      <c r="T110" s="480"/>
    </row>
    <row r="111" spans="2:20" ht="57" customHeight="1" x14ac:dyDescent="0.2">
      <c r="B111" s="481" t="s">
        <v>599</v>
      </c>
      <c r="C111" s="481"/>
      <c r="D111" s="476" t="s">
        <v>1348</v>
      </c>
      <c r="E111" s="477"/>
      <c r="F111" s="477"/>
      <c r="G111" s="477"/>
      <c r="H111" s="477"/>
      <c r="I111" s="477"/>
      <c r="J111" s="478"/>
      <c r="K111" s="479" t="s">
        <v>1349</v>
      </c>
      <c r="L111" s="479"/>
      <c r="M111" s="479"/>
      <c r="N111" s="479"/>
      <c r="O111" s="479"/>
      <c r="P111" s="479"/>
      <c r="Q111" s="479"/>
      <c r="R111" s="479"/>
      <c r="S111" s="480">
        <v>44182</v>
      </c>
      <c r="T111" s="480"/>
    </row>
    <row r="112" spans="2:20" ht="37.9" customHeight="1" x14ac:dyDescent="0.2">
      <c r="B112" s="481" t="s">
        <v>599</v>
      </c>
      <c r="C112" s="481"/>
      <c r="D112" s="476" t="s">
        <v>1350</v>
      </c>
      <c r="E112" s="477"/>
      <c r="F112" s="477"/>
      <c r="G112" s="477"/>
      <c r="H112" s="477"/>
      <c r="I112" s="477"/>
      <c r="J112" s="478"/>
      <c r="K112" s="479" t="s">
        <v>797</v>
      </c>
      <c r="L112" s="479"/>
      <c r="M112" s="479"/>
      <c r="N112" s="479"/>
      <c r="O112" s="479"/>
      <c r="P112" s="479"/>
      <c r="Q112" s="479"/>
      <c r="R112" s="479"/>
      <c r="S112" s="480">
        <v>44188</v>
      </c>
      <c r="T112" s="480"/>
    </row>
    <row r="113" spans="1:21" ht="25.9" customHeight="1" x14ac:dyDescent="0.2">
      <c r="A113" s="2"/>
      <c r="B113" s="759" t="s">
        <v>41</v>
      </c>
      <c r="C113" s="760"/>
      <c r="D113" s="760"/>
      <c r="E113" s="760"/>
      <c r="F113" s="760"/>
      <c r="G113" s="760"/>
      <c r="H113" s="760"/>
      <c r="I113" s="760"/>
      <c r="J113" s="760"/>
      <c r="K113" s="760"/>
      <c r="L113" s="760"/>
      <c r="M113" s="760"/>
      <c r="N113" s="760"/>
      <c r="O113" s="760"/>
      <c r="P113" s="760"/>
      <c r="Q113" s="760"/>
      <c r="R113" s="760"/>
      <c r="S113" s="760"/>
      <c r="T113" s="761"/>
      <c r="U113" s="285"/>
    </row>
    <row r="114" spans="1:21" ht="24.6" customHeight="1" x14ac:dyDescent="0.2">
      <c r="A114" s="2"/>
      <c r="B114" s="385" t="s">
        <v>42</v>
      </c>
      <c r="C114" s="387"/>
      <c r="D114" s="387"/>
      <c r="E114" s="386"/>
      <c r="F114" s="83" t="s">
        <v>29</v>
      </c>
      <c r="G114" s="385" t="s">
        <v>43</v>
      </c>
      <c r="H114" s="387"/>
      <c r="I114" s="387"/>
      <c r="J114" s="387"/>
      <c r="K114" s="387"/>
      <c r="L114" s="387"/>
      <c r="M114" s="387"/>
      <c r="N114" s="387"/>
      <c r="O114" s="387"/>
      <c r="P114" s="387"/>
      <c r="Q114" s="387"/>
      <c r="R114" s="386"/>
      <c r="S114" s="385" t="s">
        <v>4</v>
      </c>
      <c r="T114" s="386"/>
    </row>
    <row r="115" spans="1:21" ht="37.9" customHeight="1" x14ac:dyDescent="0.2">
      <c r="A115" s="2"/>
      <c r="B115" s="437" t="s">
        <v>1059</v>
      </c>
      <c r="C115" s="437"/>
      <c r="D115" s="437"/>
      <c r="E115" s="437"/>
      <c r="F115" s="342" t="s">
        <v>33</v>
      </c>
      <c r="G115" s="498" t="s">
        <v>1060</v>
      </c>
      <c r="H115" s="498"/>
      <c r="I115" s="498"/>
      <c r="J115" s="498"/>
      <c r="K115" s="498"/>
      <c r="L115" s="498"/>
      <c r="M115" s="498"/>
      <c r="N115" s="498"/>
      <c r="O115" s="498"/>
      <c r="P115" s="498"/>
      <c r="Q115" s="498"/>
      <c r="R115" s="498"/>
      <c r="S115" s="480">
        <v>44187</v>
      </c>
      <c r="T115" s="480"/>
    </row>
    <row r="116" spans="1:21" ht="37.9" customHeight="1" x14ac:dyDescent="0.2">
      <c r="A116" s="2"/>
      <c r="B116" s="437"/>
      <c r="C116" s="437"/>
      <c r="D116" s="437"/>
      <c r="E116" s="437"/>
      <c r="F116" s="342">
        <v>1</v>
      </c>
      <c r="G116" s="498" t="s">
        <v>1303</v>
      </c>
      <c r="H116" s="498"/>
      <c r="I116" s="498"/>
      <c r="J116" s="498"/>
      <c r="K116" s="498"/>
      <c r="L116" s="498"/>
      <c r="M116" s="498"/>
      <c r="N116" s="498"/>
      <c r="O116" s="498"/>
      <c r="P116" s="498"/>
      <c r="Q116" s="498"/>
      <c r="R116" s="498"/>
      <c r="S116" s="480">
        <v>44181</v>
      </c>
      <c r="T116" s="480"/>
    </row>
    <row r="117" spans="1:21" ht="37.9" customHeight="1" x14ac:dyDescent="0.2">
      <c r="A117" s="2"/>
      <c r="B117" s="437"/>
      <c r="C117" s="437"/>
      <c r="D117" s="437"/>
      <c r="E117" s="437"/>
      <c r="F117" s="342" t="s">
        <v>33</v>
      </c>
      <c r="G117" s="498" t="s">
        <v>1304</v>
      </c>
      <c r="H117" s="498"/>
      <c r="I117" s="498"/>
      <c r="J117" s="498"/>
      <c r="K117" s="498"/>
      <c r="L117" s="498"/>
      <c r="M117" s="498"/>
      <c r="N117" s="498"/>
      <c r="O117" s="498"/>
      <c r="P117" s="498"/>
      <c r="Q117" s="498"/>
      <c r="R117" s="498"/>
      <c r="S117" s="480">
        <v>44187</v>
      </c>
      <c r="T117" s="480"/>
    </row>
    <row r="118" spans="1:21" ht="37.9" customHeight="1" x14ac:dyDescent="0.2">
      <c r="A118" s="2"/>
      <c r="B118" s="437" t="s">
        <v>965</v>
      </c>
      <c r="C118" s="437"/>
      <c r="D118" s="437"/>
      <c r="E118" s="437"/>
      <c r="F118" s="342" t="s">
        <v>33</v>
      </c>
      <c r="G118" s="498" t="s">
        <v>1305</v>
      </c>
      <c r="H118" s="498"/>
      <c r="I118" s="498"/>
      <c r="J118" s="498"/>
      <c r="K118" s="498"/>
      <c r="L118" s="498"/>
      <c r="M118" s="498"/>
      <c r="N118" s="498"/>
      <c r="O118" s="498"/>
      <c r="P118" s="498"/>
      <c r="Q118" s="498"/>
      <c r="R118" s="498"/>
      <c r="S118" s="480">
        <v>44187</v>
      </c>
      <c r="T118" s="480"/>
    </row>
    <row r="119" spans="1:21" ht="37.9" customHeight="1" x14ac:dyDescent="0.2">
      <c r="A119" s="2"/>
      <c r="B119" s="437" t="s">
        <v>1133</v>
      </c>
      <c r="C119" s="437"/>
      <c r="D119" s="437"/>
      <c r="E119" s="437"/>
      <c r="F119" s="342" t="s">
        <v>33</v>
      </c>
      <c r="G119" s="498" t="s">
        <v>1306</v>
      </c>
      <c r="H119" s="498"/>
      <c r="I119" s="498"/>
      <c r="J119" s="498"/>
      <c r="K119" s="498"/>
      <c r="L119" s="498"/>
      <c r="M119" s="498"/>
      <c r="N119" s="498"/>
      <c r="O119" s="498"/>
      <c r="P119" s="498"/>
      <c r="Q119" s="498"/>
      <c r="R119" s="498"/>
      <c r="S119" s="480">
        <v>44183</v>
      </c>
      <c r="T119" s="480"/>
    </row>
    <row r="120" spans="1:21" ht="37.9" customHeight="1" x14ac:dyDescent="0.2">
      <c r="A120" s="2"/>
      <c r="B120" s="437"/>
      <c r="C120" s="437"/>
      <c r="D120" s="437"/>
      <c r="E120" s="437"/>
      <c r="F120" s="342" t="s">
        <v>33</v>
      </c>
      <c r="G120" s="498" t="s">
        <v>1307</v>
      </c>
      <c r="H120" s="498"/>
      <c r="I120" s="498"/>
      <c r="J120" s="498"/>
      <c r="K120" s="498"/>
      <c r="L120" s="498"/>
      <c r="M120" s="498"/>
      <c r="N120" s="498"/>
      <c r="O120" s="498"/>
      <c r="P120" s="498"/>
      <c r="Q120" s="498"/>
      <c r="R120" s="498"/>
      <c r="S120" s="480">
        <v>44188</v>
      </c>
      <c r="T120" s="480"/>
    </row>
    <row r="121" spans="1:21" ht="37.9" customHeight="1" x14ac:dyDescent="0.2">
      <c r="A121" s="2"/>
      <c r="B121" s="437" t="s">
        <v>1108</v>
      </c>
      <c r="C121" s="437"/>
      <c r="D121" s="437"/>
      <c r="E121" s="437"/>
      <c r="F121" s="342" t="s">
        <v>33</v>
      </c>
      <c r="G121" s="498" t="s">
        <v>1308</v>
      </c>
      <c r="H121" s="498"/>
      <c r="I121" s="498"/>
      <c r="J121" s="498"/>
      <c r="K121" s="498"/>
      <c r="L121" s="498"/>
      <c r="M121" s="498"/>
      <c r="N121" s="498"/>
      <c r="O121" s="498"/>
      <c r="P121" s="498"/>
      <c r="Q121" s="498"/>
      <c r="R121" s="498"/>
      <c r="S121" s="480">
        <v>44183</v>
      </c>
      <c r="T121" s="480"/>
    </row>
    <row r="122" spans="1:21" ht="15" customHeight="1" x14ac:dyDescent="0.2">
      <c r="B122" s="45"/>
      <c r="C122" s="40"/>
      <c r="D122" s="40"/>
      <c r="E122" s="40"/>
      <c r="F122" s="40"/>
      <c r="G122" s="40"/>
      <c r="H122" s="40"/>
      <c r="I122" s="40"/>
      <c r="J122" s="40"/>
      <c r="K122" s="40"/>
      <c r="L122" s="40"/>
      <c r="M122" s="40"/>
      <c r="N122" s="40"/>
      <c r="O122" s="40"/>
      <c r="P122" s="40"/>
      <c r="Q122" s="40"/>
      <c r="R122" s="40"/>
      <c r="S122" s="40"/>
      <c r="T122" s="41"/>
    </row>
    <row r="123" spans="1:21" ht="25.5" customHeight="1" x14ac:dyDescent="0.2">
      <c r="B123" s="499" t="s">
        <v>289</v>
      </c>
      <c r="C123" s="500"/>
      <c r="D123" s="500"/>
      <c r="E123" s="500"/>
      <c r="F123" s="500"/>
      <c r="G123" s="500"/>
      <c r="H123" s="500"/>
      <c r="I123" s="500"/>
      <c r="J123" s="500"/>
      <c r="K123" s="500"/>
      <c r="L123" s="500"/>
      <c r="M123" s="500"/>
      <c r="N123" s="500"/>
      <c r="O123" s="500"/>
      <c r="P123" s="500"/>
      <c r="Q123" s="500"/>
      <c r="R123" s="500"/>
      <c r="S123" s="500"/>
      <c r="T123" s="501"/>
      <c r="U123" s="285"/>
    </row>
    <row r="124" spans="1:21" ht="34.9" customHeight="1" x14ac:dyDescent="0.2">
      <c r="B124" s="649" t="s">
        <v>44</v>
      </c>
      <c r="C124" s="651"/>
      <c r="D124" s="385" t="s">
        <v>391</v>
      </c>
      <c r="E124" s="387"/>
      <c r="F124" s="387"/>
      <c r="G124" s="387"/>
      <c r="H124" s="387"/>
      <c r="I124" s="387"/>
      <c r="J124" s="386"/>
      <c r="K124" s="385" t="s">
        <v>45</v>
      </c>
      <c r="L124" s="387"/>
      <c r="M124" s="387"/>
      <c r="N124" s="387"/>
      <c r="O124" s="387"/>
      <c r="P124" s="387"/>
      <c r="Q124" s="387"/>
      <c r="R124" s="386"/>
      <c r="S124" s="385" t="s">
        <v>4</v>
      </c>
      <c r="T124" s="386"/>
    </row>
    <row r="125" spans="1:21" ht="34.9" customHeight="1" x14ac:dyDescent="0.2">
      <c r="B125" s="441" t="s">
        <v>763</v>
      </c>
      <c r="C125" s="443"/>
      <c r="D125" s="770" t="s">
        <v>764</v>
      </c>
      <c r="E125" s="771"/>
      <c r="F125" s="771"/>
      <c r="G125" s="771"/>
      <c r="H125" s="771"/>
      <c r="I125" s="771"/>
      <c r="J125" s="772"/>
      <c r="K125" s="488" t="s">
        <v>765</v>
      </c>
      <c r="L125" s="489"/>
      <c r="M125" s="489"/>
      <c r="N125" s="489"/>
      <c r="O125" s="489"/>
      <c r="P125" s="489"/>
      <c r="Q125" s="489"/>
      <c r="R125" s="490"/>
      <c r="S125" s="521" t="s">
        <v>1315</v>
      </c>
      <c r="T125" s="522"/>
    </row>
    <row r="126" spans="1:21" ht="34.9" customHeight="1" x14ac:dyDescent="0.2">
      <c r="B126" s="441" t="s">
        <v>10</v>
      </c>
      <c r="C126" s="443"/>
      <c r="D126" s="488" t="s">
        <v>1316</v>
      </c>
      <c r="E126" s="489"/>
      <c r="F126" s="489"/>
      <c r="G126" s="489"/>
      <c r="H126" s="489"/>
      <c r="I126" s="489"/>
      <c r="J126" s="490"/>
      <c r="K126" s="488" t="s">
        <v>1317</v>
      </c>
      <c r="L126" s="489"/>
      <c r="M126" s="489"/>
      <c r="N126" s="489"/>
      <c r="O126" s="489"/>
      <c r="P126" s="489"/>
      <c r="Q126" s="489"/>
      <c r="R126" s="490"/>
      <c r="S126" s="521">
        <v>44183</v>
      </c>
      <c r="T126" s="522"/>
    </row>
    <row r="127" spans="1:21" ht="38.450000000000003" customHeight="1" x14ac:dyDescent="0.2">
      <c r="B127" s="441" t="s">
        <v>10</v>
      </c>
      <c r="C127" s="443"/>
      <c r="D127" s="488" t="s">
        <v>1318</v>
      </c>
      <c r="E127" s="489"/>
      <c r="F127" s="489"/>
      <c r="G127" s="489"/>
      <c r="H127" s="489"/>
      <c r="I127" s="489"/>
      <c r="J127" s="490"/>
      <c r="K127" s="488" t="s">
        <v>1319</v>
      </c>
      <c r="L127" s="489"/>
      <c r="M127" s="489"/>
      <c r="N127" s="489"/>
      <c r="O127" s="489"/>
      <c r="P127" s="489"/>
      <c r="Q127" s="489"/>
      <c r="R127" s="490"/>
      <c r="S127" s="521">
        <v>44186</v>
      </c>
      <c r="T127" s="522"/>
    </row>
    <row r="128" spans="1:21" ht="60" customHeight="1" x14ac:dyDescent="0.2">
      <c r="B128" s="441" t="s">
        <v>1320</v>
      </c>
      <c r="C128" s="443"/>
      <c r="D128" s="488" t="s">
        <v>1321</v>
      </c>
      <c r="E128" s="489"/>
      <c r="F128" s="489"/>
      <c r="G128" s="489"/>
      <c r="H128" s="489"/>
      <c r="I128" s="489"/>
      <c r="J128" s="490"/>
      <c r="K128" s="488" t="s">
        <v>1322</v>
      </c>
      <c r="L128" s="489"/>
      <c r="M128" s="489"/>
      <c r="N128" s="489"/>
      <c r="O128" s="489"/>
      <c r="P128" s="489"/>
      <c r="Q128" s="489"/>
      <c r="R128" s="490"/>
      <c r="S128" s="521">
        <v>44186</v>
      </c>
      <c r="T128" s="522"/>
    </row>
    <row r="129" spans="2:20" ht="45.6" customHeight="1" x14ac:dyDescent="0.2">
      <c r="B129" s="441" t="s">
        <v>10</v>
      </c>
      <c r="C129" s="443"/>
      <c r="D129" s="488" t="s">
        <v>1323</v>
      </c>
      <c r="E129" s="489"/>
      <c r="F129" s="489"/>
      <c r="G129" s="489"/>
      <c r="H129" s="489"/>
      <c r="I129" s="489"/>
      <c r="J129" s="490"/>
      <c r="K129" s="488" t="s">
        <v>1324</v>
      </c>
      <c r="L129" s="489"/>
      <c r="M129" s="489"/>
      <c r="N129" s="489"/>
      <c r="O129" s="489"/>
      <c r="P129" s="489"/>
      <c r="Q129" s="489"/>
      <c r="R129" s="490"/>
      <c r="S129" s="521">
        <v>44186</v>
      </c>
      <c r="T129" s="522"/>
    </row>
    <row r="130" spans="2:20" ht="60" customHeight="1" x14ac:dyDescent="0.2">
      <c r="B130" s="441" t="s">
        <v>9</v>
      </c>
      <c r="C130" s="443"/>
      <c r="D130" s="488" t="s">
        <v>1325</v>
      </c>
      <c r="E130" s="489"/>
      <c r="F130" s="489"/>
      <c r="G130" s="489"/>
      <c r="H130" s="489"/>
      <c r="I130" s="489"/>
      <c r="J130" s="490"/>
      <c r="K130" s="488" t="s">
        <v>1326</v>
      </c>
      <c r="L130" s="489"/>
      <c r="M130" s="489"/>
      <c r="N130" s="489"/>
      <c r="O130" s="489"/>
      <c r="P130" s="489"/>
      <c r="Q130" s="489"/>
      <c r="R130" s="490"/>
      <c r="S130" s="521">
        <v>44187</v>
      </c>
      <c r="T130" s="522"/>
    </row>
    <row r="131" spans="2:20" ht="55.15" customHeight="1" x14ac:dyDescent="0.2">
      <c r="B131" s="441" t="s">
        <v>10</v>
      </c>
      <c r="C131" s="443"/>
      <c r="D131" s="488" t="s">
        <v>1327</v>
      </c>
      <c r="E131" s="489"/>
      <c r="F131" s="489"/>
      <c r="G131" s="489"/>
      <c r="H131" s="489"/>
      <c r="I131" s="489"/>
      <c r="J131" s="490"/>
      <c r="K131" s="488" t="s">
        <v>1328</v>
      </c>
      <c r="L131" s="489"/>
      <c r="M131" s="489"/>
      <c r="N131" s="489"/>
      <c r="O131" s="489"/>
      <c r="P131" s="489"/>
      <c r="Q131" s="489"/>
      <c r="R131" s="490"/>
      <c r="S131" s="521">
        <v>44187</v>
      </c>
      <c r="T131" s="522"/>
    </row>
    <row r="132" spans="2:20" ht="57" customHeight="1" x14ac:dyDescent="0.2">
      <c r="B132" s="441" t="s">
        <v>10</v>
      </c>
      <c r="C132" s="443"/>
      <c r="D132" s="488" t="s">
        <v>1329</v>
      </c>
      <c r="E132" s="489"/>
      <c r="F132" s="489"/>
      <c r="G132" s="489"/>
      <c r="H132" s="489"/>
      <c r="I132" s="489"/>
      <c r="J132" s="490"/>
      <c r="K132" s="488" t="s">
        <v>1330</v>
      </c>
      <c r="L132" s="489"/>
      <c r="M132" s="489"/>
      <c r="N132" s="489"/>
      <c r="O132" s="489"/>
      <c r="P132" s="489"/>
      <c r="Q132" s="489"/>
      <c r="R132" s="490"/>
      <c r="S132" s="521">
        <v>44187</v>
      </c>
      <c r="T132" s="522"/>
    </row>
    <row r="133" spans="2:20" ht="60" customHeight="1" x14ac:dyDescent="0.2">
      <c r="B133" s="441" t="s">
        <v>9</v>
      </c>
      <c r="C133" s="443"/>
      <c r="D133" s="488" t="s">
        <v>1331</v>
      </c>
      <c r="E133" s="489"/>
      <c r="F133" s="489"/>
      <c r="G133" s="489"/>
      <c r="H133" s="489"/>
      <c r="I133" s="489"/>
      <c r="J133" s="490"/>
      <c r="K133" s="488" t="s">
        <v>1332</v>
      </c>
      <c r="L133" s="489"/>
      <c r="M133" s="489"/>
      <c r="N133" s="489"/>
      <c r="O133" s="489"/>
      <c r="P133" s="489"/>
      <c r="Q133" s="489"/>
      <c r="R133" s="490"/>
      <c r="S133" s="521">
        <v>44187</v>
      </c>
      <c r="T133" s="522"/>
    </row>
    <row r="134" spans="2:20" ht="55.9" customHeight="1" x14ac:dyDescent="0.2">
      <c r="B134" s="441" t="s">
        <v>10</v>
      </c>
      <c r="C134" s="443"/>
      <c r="D134" s="488" t="s">
        <v>1333</v>
      </c>
      <c r="E134" s="489"/>
      <c r="F134" s="489"/>
      <c r="G134" s="489"/>
      <c r="H134" s="489"/>
      <c r="I134" s="489"/>
      <c r="J134" s="490"/>
      <c r="K134" s="488" t="s">
        <v>1334</v>
      </c>
      <c r="L134" s="489"/>
      <c r="M134" s="489"/>
      <c r="N134" s="489"/>
      <c r="O134" s="489"/>
      <c r="P134" s="489"/>
      <c r="Q134" s="489"/>
      <c r="R134" s="490"/>
      <c r="S134" s="521">
        <v>44187</v>
      </c>
      <c r="T134" s="522"/>
    </row>
    <row r="135" spans="2:20" ht="36" customHeight="1" x14ac:dyDescent="0.2">
      <c r="B135" s="441" t="s">
        <v>763</v>
      </c>
      <c r="C135" s="443"/>
      <c r="D135" s="770" t="s">
        <v>766</v>
      </c>
      <c r="E135" s="771"/>
      <c r="F135" s="771"/>
      <c r="G135" s="771"/>
      <c r="H135" s="771"/>
      <c r="I135" s="771"/>
      <c r="J135" s="772"/>
      <c r="K135" s="488" t="s">
        <v>798</v>
      </c>
      <c r="L135" s="489"/>
      <c r="M135" s="489"/>
      <c r="N135" s="489"/>
      <c r="O135" s="489"/>
      <c r="P135" s="489"/>
      <c r="Q135" s="489"/>
      <c r="R135" s="490"/>
      <c r="S135" s="521" t="s">
        <v>1315</v>
      </c>
      <c r="T135" s="522"/>
    </row>
    <row r="136" spans="2:20" s="3" customFormat="1" ht="22.5" customHeight="1" x14ac:dyDescent="0.2">
      <c r="B136" s="741" t="s">
        <v>46</v>
      </c>
      <c r="C136" s="742"/>
      <c r="D136" s="742"/>
      <c r="E136" s="742"/>
      <c r="F136" s="742"/>
      <c r="G136" s="742"/>
      <c r="H136" s="742"/>
      <c r="I136" s="742"/>
      <c r="J136" s="742"/>
      <c r="K136" s="742"/>
      <c r="L136" s="742"/>
      <c r="M136" s="742"/>
      <c r="N136" s="742"/>
      <c r="O136" s="742"/>
      <c r="P136" s="742"/>
      <c r="Q136" s="742"/>
      <c r="R136" s="742"/>
      <c r="S136" s="742"/>
      <c r="T136" s="743"/>
    </row>
    <row r="137" spans="2:20" s="6" customFormat="1" ht="22.5" customHeight="1" x14ac:dyDescent="0.2">
      <c r="B137" s="515" t="s">
        <v>47</v>
      </c>
      <c r="C137" s="516"/>
      <c r="D137" s="516"/>
      <c r="E137" s="516"/>
      <c r="F137" s="516"/>
      <c r="G137" s="516"/>
      <c r="H137" s="516"/>
      <c r="I137" s="516"/>
      <c r="J137" s="516"/>
      <c r="K137" s="516"/>
      <c r="L137" s="516"/>
      <c r="M137" s="516"/>
      <c r="N137" s="516"/>
      <c r="O137" s="516"/>
      <c r="P137" s="516"/>
      <c r="Q137" s="516"/>
      <c r="R137" s="516"/>
      <c r="S137" s="516"/>
      <c r="T137" s="517"/>
    </row>
    <row r="138" spans="2:20" s="7" customFormat="1" ht="47.1" customHeight="1" x14ac:dyDescent="0.25">
      <c r="B138" s="375" t="s">
        <v>392</v>
      </c>
      <c r="C138" s="376"/>
      <c r="D138" s="376"/>
      <c r="E138" s="376"/>
      <c r="F138" s="376"/>
      <c r="G138" s="376"/>
      <c r="H138" s="376"/>
      <c r="I138" s="376"/>
      <c r="J138" s="376"/>
      <c r="K138" s="376"/>
      <c r="L138" s="376"/>
      <c r="M138" s="376"/>
      <c r="N138" s="376"/>
      <c r="O138" s="376"/>
      <c r="P138" s="376"/>
      <c r="Q138" s="376"/>
      <c r="R138" s="376"/>
      <c r="S138" s="376"/>
      <c r="T138" s="377"/>
    </row>
    <row r="139" spans="2:20" s="6" customFormat="1" ht="22.5" customHeight="1" x14ac:dyDescent="0.2">
      <c r="B139" s="518"/>
      <c r="C139" s="519"/>
      <c r="D139" s="519"/>
      <c r="E139" s="519"/>
      <c r="F139" s="519"/>
      <c r="G139" s="519"/>
      <c r="H139" s="519"/>
      <c r="I139" s="519"/>
      <c r="J139" s="519"/>
      <c r="K139" s="519"/>
      <c r="L139" s="519"/>
      <c r="M139" s="519"/>
      <c r="N139" s="519"/>
      <c r="O139" s="519"/>
      <c r="P139" s="519"/>
      <c r="Q139" s="519"/>
      <c r="R139" s="519"/>
      <c r="S139" s="519"/>
      <c r="T139" s="520"/>
    </row>
    <row r="140" spans="2:20" s="6" customFormat="1" ht="22.5" customHeight="1" x14ac:dyDescent="0.2">
      <c r="B140" s="414" t="s">
        <v>48</v>
      </c>
      <c r="C140" s="415"/>
      <c r="D140" s="415"/>
      <c r="E140" s="415"/>
      <c r="F140" s="415"/>
      <c r="G140" s="415"/>
      <c r="H140" s="415"/>
      <c r="I140" s="415"/>
      <c r="J140" s="415"/>
      <c r="K140" s="415"/>
      <c r="L140" s="415"/>
      <c r="M140" s="415"/>
      <c r="N140" s="415"/>
      <c r="O140" s="415"/>
      <c r="P140" s="415"/>
      <c r="Q140" s="415"/>
      <c r="R140" s="415"/>
      <c r="S140" s="415"/>
      <c r="T140" s="416"/>
    </row>
    <row r="141" spans="2:20" s="6" customFormat="1" ht="22.5" customHeight="1" x14ac:dyDescent="0.2">
      <c r="B141" s="505" t="s">
        <v>49</v>
      </c>
      <c r="C141" s="505"/>
      <c r="D141" s="495" t="s">
        <v>393</v>
      </c>
      <c r="E141" s="496"/>
      <c r="F141" s="496"/>
      <c r="G141" s="496"/>
      <c r="H141" s="496"/>
      <c r="I141" s="496"/>
      <c r="J141" s="497"/>
      <c r="K141" s="506" t="s">
        <v>25</v>
      </c>
      <c r="L141" s="506"/>
      <c r="M141" s="506"/>
      <c r="N141" s="506"/>
      <c r="O141" s="506"/>
      <c r="P141" s="506"/>
      <c r="Q141" s="506"/>
      <c r="R141" s="506"/>
      <c r="S141" s="495" t="s">
        <v>50</v>
      </c>
      <c r="T141" s="497"/>
    </row>
    <row r="142" spans="2:20" s="6" customFormat="1" ht="259.14999999999998" customHeight="1" x14ac:dyDescent="0.2">
      <c r="B142" s="394" t="s">
        <v>51</v>
      </c>
      <c r="C142" s="394"/>
      <c r="D142" s="491" t="s">
        <v>394</v>
      </c>
      <c r="E142" s="492"/>
      <c r="F142" s="492"/>
      <c r="G142" s="492"/>
      <c r="H142" s="492"/>
      <c r="I142" s="492"/>
      <c r="J142" s="493"/>
      <c r="K142" s="444" t="s">
        <v>415</v>
      </c>
      <c r="L142" s="444"/>
      <c r="M142" s="444"/>
      <c r="N142" s="444"/>
      <c r="O142" s="444"/>
      <c r="P142" s="444"/>
      <c r="Q142" s="444"/>
      <c r="R142" s="444"/>
      <c r="S142" s="417" t="s">
        <v>416</v>
      </c>
      <c r="T142" s="418"/>
    </row>
    <row r="143" spans="2:20" s="6" customFormat="1" ht="126.75" customHeight="1" x14ac:dyDescent="0.2">
      <c r="B143" s="394" t="s">
        <v>52</v>
      </c>
      <c r="C143" s="394"/>
      <c r="D143" s="425" t="s">
        <v>395</v>
      </c>
      <c r="E143" s="426"/>
      <c r="F143" s="426"/>
      <c r="G143" s="426"/>
      <c r="H143" s="426"/>
      <c r="I143" s="426"/>
      <c r="J143" s="427"/>
      <c r="K143" s="461" t="s">
        <v>53</v>
      </c>
      <c r="L143" s="461"/>
      <c r="M143" s="461"/>
      <c r="N143" s="461"/>
      <c r="O143" s="461"/>
      <c r="P143" s="461"/>
      <c r="Q143" s="461"/>
      <c r="R143" s="461"/>
      <c r="S143" s="417" t="s">
        <v>416</v>
      </c>
      <c r="T143" s="418"/>
    </row>
    <row r="144" spans="2:20" s="6" customFormat="1" ht="82.5" customHeight="1" x14ac:dyDescent="0.2">
      <c r="B144" s="394" t="s">
        <v>54</v>
      </c>
      <c r="C144" s="394"/>
      <c r="D144" s="425" t="s">
        <v>396</v>
      </c>
      <c r="E144" s="426"/>
      <c r="F144" s="426"/>
      <c r="G144" s="426"/>
      <c r="H144" s="426"/>
      <c r="I144" s="426"/>
      <c r="J144" s="427"/>
      <c r="K144" s="461" t="s">
        <v>55</v>
      </c>
      <c r="L144" s="461"/>
      <c r="M144" s="461"/>
      <c r="N144" s="461"/>
      <c r="O144" s="461"/>
      <c r="P144" s="461"/>
      <c r="Q144" s="461"/>
      <c r="R144" s="461"/>
      <c r="S144" s="406" t="s">
        <v>56</v>
      </c>
      <c r="T144" s="407"/>
    </row>
    <row r="145" spans="2:20" s="6" customFormat="1" ht="329.25" customHeight="1" x14ac:dyDescent="0.2">
      <c r="B145" s="394" t="s">
        <v>22</v>
      </c>
      <c r="C145" s="394"/>
      <c r="D145" s="425" t="s">
        <v>397</v>
      </c>
      <c r="E145" s="426"/>
      <c r="F145" s="426"/>
      <c r="G145" s="426"/>
      <c r="H145" s="426"/>
      <c r="I145" s="426"/>
      <c r="J145" s="427"/>
      <c r="K145" s="498" t="s">
        <v>113</v>
      </c>
      <c r="L145" s="753"/>
      <c r="M145" s="753"/>
      <c r="N145" s="753"/>
      <c r="O145" s="753"/>
      <c r="P145" s="753"/>
      <c r="Q145" s="753"/>
      <c r="R145" s="753"/>
      <c r="S145" s="406" t="s">
        <v>56</v>
      </c>
      <c r="T145" s="407"/>
    </row>
    <row r="146" spans="2:20" s="6" customFormat="1" ht="158.1" customHeight="1" x14ac:dyDescent="0.2">
      <c r="B146" s="394" t="s">
        <v>57</v>
      </c>
      <c r="C146" s="394"/>
      <c r="D146" s="425" t="s">
        <v>398</v>
      </c>
      <c r="E146" s="426"/>
      <c r="F146" s="426"/>
      <c r="G146" s="426"/>
      <c r="H146" s="426"/>
      <c r="I146" s="426"/>
      <c r="J146" s="427"/>
      <c r="K146" s="461" t="s">
        <v>58</v>
      </c>
      <c r="L146" s="461"/>
      <c r="M146" s="461"/>
      <c r="N146" s="461"/>
      <c r="O146" s="461"/>
      <c r="P146" s="461"/>
      <c r="Q146" s="461"/>
      <c r="R146" s="461"/>
      <c r="S146" s="417" t="s">
        <v>59</v>
      </c>
      <c r="T146" s="418"/>
    </row>
    <row r="147" spans="2:20" s="6" customFormat="1" ht="22.5" customHeight="1" x14ac:dyDescent="0.2">
      <c r="B147" s="419"/>
      <c r="C147" s="420"/>
      <c r="D147" s="420"/>
      <c r="E147" s="420"/>
      <c r="F147" s="420"/>
      <c r="G147" s="420"/>
      <c r="H147" s="420"/>
      <c r="I147" s="420"/>
      <c r="J147" s="420"/>
      <c r="K147" s="420"/>
      <c r="L147" s="420"/>
      <c r="M147" s="420"/>
      <c r="N147" s="420"/>
      <c r="O147" s="420"/>
      <c r="P147" s="420"/>
      <c r="Q147" s="420"/>
      <c r="R147" s="420"/>
      <c r="S147" s="420"/>
      <c r="T147" s="421"/>
    </row>
    <row r="148" spans="2:20" s="3" customFormat="1" ht="22.5" customHeight="1" x14ac:dyDescent="0.2">
      <c r="B148" s="414" t="s">
        <v>114</v>
      </c>
      <c r="C148" s="415"/>
      <c r="D148" s="415"/>
      <c r="E148" s="415"/>
      <c r="F148" s="415"/>
      <c r="G148" s="415"/>
      <c r="H148" s="415"/>
      <c r="I148" s="415"/>
      <c r="J148" s="415"/>
      <c r="K148" s="415"/>
      <c r="L148" s="415"/>
      <c r="M148" s="415"/>
      <c r="N148" s="415"/>
      <c r="O148" s="415"/>
      <c r="P148" s="415"/>
      <c r="Q148" s="415"/>
      <c r="R148" s="415"/>
      <c r="S148" s="415"/>
      <c r="T148" s="416"/>
    </row>
    <row r="149" spans="2:20" s="3" customFormat="1" ht="29.25" customHeight="1" x14ac:dyDescent="0.2">
      <c r="B149" s="4"/>
      <c r="C149" s="4"/>
      <c r="D149" s="4"/>
      <c r="E149" s="4"/>
      <c r="F149" s="4"/>
      <c r="G149" s="70"/>
      <c r="H149" s="4"/>
      <c r="I149" s="5"/>
      <c r="J149" s="4"/>
      <c r="K149" s="4"/>
      <c r="L149" s="395"/>
      <c r="M149" s="396"/>
      <c r="N149" s="396"/>
      <c r="O149" s="396"/>
      <c r="P149" s="396"/>
      <c r="Q149" s="396"/>
      <c r="R149" s="396"/>
      <c r="S149" s="396"/>
      <c r="T149" s="397"/>
    </row>
    <row r="150" spans="2:20" s="3" customFormat="1" ht="22.5" customHeight="1" x14ac:dyDescent="0.2">
      <c r="B150" s="525" t="s">
        <v>60</v>
      </c>
      <c r="C150" s="526"/>
      <c r="D150" s="526"/>
      <c r="E150" s="526"/>
      <c r="F150" s="526"/>
      <c r="G150" s="526"/>
      <c r="H150" s="526"/>
      <c r="I150" s="526"/>
      <c r="J150" s="526"/>
      <c r="K150" s="527"/>
      <c r="L150" s="398"/>
      <c r="M150" s="399"/>
      <c r="N150" s="399"/>
      <c r="O150" s="399"/>
      <c r="P150" s="399"/>
      <c r="Q150" s="399"/>
      <c r="R150" s="399"/>
      <c r="S150" s="399"/>
      <c r="T150" s="400"/>
    </row>
    <row r="151" spans="2:20" s="3" customFormat="1" ht="28.5" customHeight="1" x14ac:dyDescent="0.2">
      <c r="B151" s="394" t="s">
        <v>61</v>
      </c>
      <c r="C151" s="394"/>
      <c r="D151" s="394"/>
      <c r="E151" s="525" t="s">
        <v>348</v>
      </c>
      <c r="F151" s="527"/>
      <c r="G151" s="8" t="s">
        <v>62</v>
      </c>
      <c r="H151" s="9" t="s">
        <v>63</v>
      </c>
      <c r="I151" s="10" t="s">
        <v>64</v>
      </c>
      <c r="J151" s="66" t="s">
        <v>65</v>
      </c>
      <c r="K151" s="66" t="s">
        <v>66</v>
      </c>
      <c r="L151" s="398"/>
      <c r="M151" s="399"/>
      <c r="N151" s="399"/>
      <c r="O151" s="399"/>
      <c r="P151" s="399"/>
      <c r="Q151" s="399"/>
      <c r="R151" s="399"/>
      <c r="S151" s="399"/>
      <c r="T151" s="400"/>
    </row>
    <row r="152" spans="2:20" s="3" customFormat="1" ht="25.5" customHeight="1" x14ac:dyDescent="0.2">
      <c r="B152" s="359" t="s">
        <v>67</v>
      </c>
      <c r="C152" s="360"/>
      <c r="D152" s="361"/>
      <c r="E152" s="392">
        <v>38.89</v>
      </c>
      <c r="F152" s="393"/>
      <c r="G152" s="13">
        <f>+E165</f>
        <v>0.69610000000000005</v>
      </c>
      <c r="H152" s="27">
        <f>+G165</f>
        <v>0.80910000000000004</v>
      </c>
      <c r="I152" s="11">
        <v>42684</v>
      </c>
      <c r="J152" s="11">
        <v>44923</v>
      </c>
      <c r="K152" s="12">
        <f t="shared" ref="K152:K159" si="0">+J152-I152</f>
        <v>2239</v>
      </c>
      <c r="L152" s="398"/>
      <c r="M152" s="399"/>
      <c r="N152" s="399"/>
      <c r="O152" s="399"/>
      <c r="P152" s="399"/>
      <c r="Q152" s="399"/>
      <c r="R152" s="399"/>
      <c r="S152" s="399"/>
      <c r="T152" s="400"/>
    </row>
    <row r="153" spans="2:20" s="3" customFormat="1" ht="15" customHeight="1" x14ac:dyDescent="0.2">
      <c r="B153" s="359" t="s">
        <v>68</v>
      </c>
      <c r="C153" s="360"/>
      <c r="D153" s="361"/>
      <c r="E153" s="392">
        <v>21.84</v>
      </c>
      <c r="F153" s="393"/>
      <c r="G153" s="13">
        <f>+F213</f>
        <v>0.51049999999999995</v>
      </c>
      <c r="H153" s="27">
        <f>+H213</f>
        <v>0.63859999999999995</v>
      </c>
      <c r="I153" s="11">
        <v>43044</v>
      </c>
      <c r="J153" s="11">
        <v>44772</v>
      </c>
      <c r="K153" s="12">
        <f t="shared" si="0"/>
        <v>1728</v>
      </c>
      <c r="L153" s="398"/>
      <c r="M153" s="399"/>
      <c r="N153" s="399"/>
      <c r="O153" s="399"/>
      <c r="P153" s="399"/>
      <c r="Q153" s="399"/>
      <c r="R153" s="399"/>
      <c r="S153" s="399"/>
      <c r="T153" s="400"/>
    </row>
    <row r="154" spans="2:20" s="3" customFormat="1" ht="30.75" customHeight="1" x14ac:dyDescent="0.2">
      <c r="B154" s="359" t="s">
        <v>69</v>
      </c>
      <c r="C154" s="360"/>
      <c r="D154" s="361"/>
      <c r="E154" s="392">
        <v>0</v>
      </c>
      <c r="F154" s="393"/>
      <c r="G154" s="95">
        <f>F254</f>
        <v>1</v>
      </c>
      <c r="H154" s="96">
        <f>H254</f>
        <v>1</v>
      </c>
      <c r="I154" s="11">
        <v>42689</v>
      </c>
      <c r="J154" s="11">
        <v>42840</v>
      </c>
      <c r="K154" s="12">
        <f t="shared" si="0"/>
        <v>151</v>
      </c>
      <c r="L154" s="398"/>
      <c r="M154" s="399"/>
      <c r="N154" s="399"/>
      <c r="O154" s="399"/>
      <c r="P154" s="399"/>
      <c r="Q154" s="399"/>
      <c r="R154" s="399"/>
      <c r="S154" s="399"/>
      <c r="T154" s="400"/>
    </row>
    <row r="155" spans="2:20" s="3" customFormat="1" ht="25.5" customHeight="1" x14ac:dyDescent="0.2">
      <c r="B155" s="359" t="s">
        <v>70</v>
      </c>
      <c r="C155" s="360"/>
      <c r="D155" s="361"/>
      <c r="E155" s="392">
        <v>34.69</v>
      </c>
      <c r="F155" s="393"/>
      <c r="G155" s="13">
        <f>+E269</f>
        <v>0.77329999999999999</v>
      </c>
      <c r="H155" s="27">
        <f>+G269</f>
        <v>0.8407</v>
      </c>
      <c r="I155" s="11">
        <v>42684</v>
      </c>
      <c r="J155" s="11">
        <v>44923</v>
      </c>
      <c r="K155" s="12">
        <f t="shared" si="0"/>
        <v>2239</v>
      </c>
      <c r="L155" s="398"/>
      <c r="M155" s="399"/>
      <c r="N155" s="399"/>
      <c r="O155" s="399"/>
      <c r="P155" s="399"/>
      <c r="Q155" s="399"/>
      <c r="R155" s="399"/>
      <c r="S155" s="399"/>
      <c r="T155" s="400"/>
    </row>
    <row r="156" spans="2:20" s="3" customFormat="1" ht="23.25" customHeight="1" x14ac:dyDescent="0.2">
      <c r="B156" s="359" t="s">
        <v>490</v>
      </c>
      <c r="C156" s="360"/>
      <c r="D156" s="361"/>
      <c r="E156" s="744">
        <v>4.58</v>
      </c>
      <c r="F156" s="745"/>
      <c r="G156" s="95">
        <f>+H292</f>
        <v>1</v>
      </c>
      <c r="H156" s="96">
        <f>+H289</f>
        <v>1</v>
      </c>
      <c r="I156" s="11">
        <v>42684</v>
      </c>
      <c r="J156" s="11">
        <v>43895</v>
      </c>
      <c r="K156" s="750">
        <f t="shared" si="0"/>
        <v>1211</v>
      </c>
      <c r="L156" s="398"/>
      <c r="M156" s="399"/>
      <c r="N156" s="399"/>
      <c r="O156" s="399"/>
      <c r="P156" s="399"/>
      <c r="Q156" s="399"/>
      <c r="R156" s="399"/>
      <c r="S156" s="399"/>
      <c r="T156" s="400"/>
    </row>
    <row r="157" spans="2:20" s="3" customFormat="1" ht="22.5" customHeight="1" x14ac:dyDescent="0.2">
      <c r="B157" s="359" t="s">
        <v>491</v>
      </c>
      <c r="C157" s="360"/>
      <c r="D157" s="361"/>
      <c r="E157" s="746"/>
      <c r="F157" s="747"/>
      <c r="G157" s="95">
        <f>+F302</f>
        <v>1</v>
      </c>
      <c r="H157" s="96">
        <f>+H302</f>
        <v>1</v>
      </c>
      <c r="I157" s="11">
        <v>42684</v>
      </c>
      <c r="J157" s="11">
        <v>43895</v>
      </c>
      <c r="K157" s="751"/>
      <c r="L157" s="398"/>
      <c r="M157" s="399"/>
      <c r="N157" s="399"/>
      <c r="O157" s="399"/>
      <c r="P157" s="399"/>
      <c r="Q157" s="399"/>
      <c r="R157" s="399"/>
      <c r="S157" s="399"/>
      <c r="T157" s="400"/>
    </row>
    <row r="158" spans="2:20" s="18" customFormat="1" ht="19.5" customHeight="1" x14ac:dyDescent="0.2">
      <c r="B158" s="359" t="s">
        <v>100</v>
      </c>
      <c r="C158" s="360"/>
      <c r="D158" s="361"/>
      <c r="E158" s="748"/>
      <c r="F158" s="749"/>
      <c r="G158" s="95">
        <v>1</v>
      </c>
      <c r="H158" s="96">
        <v>1</v>
      </c>
      <c r="I158" s="14"/>
      <c r="J158" s="14"/>
      <c r="K158" s="752"/>
      <c r="L158" s="398"/>
      <c r="M158" s="399"/>
      <c r="N158" s="399"/>
      <c r="O158" s="399"/>
      <c r="P158" s="399"/>
      <c r="Q158" s="399"/>
      <c r="R158" s="399"/>
      <c r="S158" s="399"/>
      <c r="T158" s="400"/>
    </row>
    <row r="159" spans="2:20" s="18" customFormat="1" ht="21.75" customHeight="1" x14ac:dyDescent="0.25">
      <c r="B159" s="525" t="s">
        <v>71</v>
      </c>
      <c r="C159" s="526"/>
      <c r="D159" s="527"/>
      <c r="E159" s="762">
        <f>SUM(E152:F156)</f>
        <v>100</v>
      </c>
      <c r="F159" s="763"/>
      <c r="G159" s="92">
        <f>+G152*E152+G153*E153+G154*E154+G155*E155+G157*E156</f>
        <v>69.626425999999995</v>
      </c>
      <c r="H159" s="92">
        <f>+H152*E152+H153*E153+H154*E154+H155*E155+H158*E156</f>
        <v>79.156806000000003</v>
      </c>
      <c r="I159" s="93">
        <v>42684</v>
      </c>
      <c r="J159" s="93">
        <v>44549</v>
      </c>
      <c r="K159" s="94">
        <f t="shared" si="0"/>
        <v>1865</v>
      </c>
      <c r="L159" s="398"/>
      <c r="M159" s="399"/>
      <c r="N159" s="399"/>
      <c r="O159" s="399"/>
      <c r="P159" s="399"/>
      <c r="Q159" s="399"/>
      <c r="R159" s="399"/>
      <c r="S159" s="399"/>
      <c r="T159" s="400"/>
    </row>
    <row r="160" spans="2:20" s="18" customFormat="1" ht="14.25" x14ac:dyDescent="0.2">
      <c r="B160" s="67"/>
      <c r="C160" s="67"/>
      <c r="D160" s="67"/>
      <c r="E160" s="13"/>
      <c r="F160" s="13"/>
      <c r="G160" s="15"/>
      <c r="H160" s="14"/>
      <c r="I160" s="16"/>
      <c r="J160" s="14"/>
      <c r="K160" s="14"/>
      <c r="L160" s="401"/>
      <c r="M160" s="402"/>
      <c r="N160" s="402"/>
      <c r="O160" s="402"/>
      <c r="P160" s="402"/>
      <c r="Q160" s="402"/>
      <c r="R160" s="402"/>
      <c r="S160" s="402"/>
      <c r="T160" s="403"/>
    </row>
    <row r="161" spans="2:21" s="3" customFormat="1" ht="15" customHeight="1" x14ac:dyDescent="0.2">
      <c r="B161" s="507" t="s">
        <v>72</v>
      </c>
      <c r="C161" s="508"/>
      <c r="D161" s="508"/>
      <c r="E161" s="508"/>
      <c r="F161" s="508"/>
      <c r="G161" s="508"/>
      <c r="H161" s="508"/>
      <c r="I161" s="508"/>
      <c r="J161" s="508"/>
      <c r="K161" s="508"/>
      <c r="L161" s="508"/>
      <c r="M161" s="508"/>
      <c r="N161" s="508"/>
      <c r="O161" s="508"/>
      <c r="P161" s="508"/>
      <c r="Q161" s="508"/>
      <c r="R161" s="508"/>
      <c r="S161" s="508"/>
      <c r="T161" s="509"/>
    </row>
    <row r="162" spans="2:21" s="3" customFormat="1" ht="22.5" customHeight="1" x14ac:dyDescent="0.2">
      <c r="B162" s="532" t="s">
        <v>405</v>
      </c>
      <c r="C162" s="533"/>
      <c r="D162" s="533"/>
      <c r="E162" s="533"/>
      <c r="F162" s="533"/>
      <c r="G162" s="533"/>
      <c r="H162" s="533"/>
      <c r="I162" s="533"/>
      <c r="J162" s="533"/>
      <c r="K162" s="533"/>
      <c r="L162" s="533"/>
      <c r="M162" s="533"/>
      <c r="N162" s="533"/>
      <c r="O162" s="533"/>
      <c r="P162" s="533"/>
      <c r="Q162" s="533"/>
      <c r="R162" s="533"/>
      <c r="S162" s="533"/>
      <c r="T162" s="534"/>
    </row>
    <row r="163" spans="2:21" s="3" customFormat="1" ht="33.75" customHeight="1" x14ac:dyDescent="0.2">
      <c r="B163" s="449" t="s">
        <v>115</v>
      </c>
      <c r="C163" s="450"/>
      <c r="D163" s="450"/>
      <c r="E163" s="450"/>
      <c r="F163" s="450"/>
      <c r="G163" s="450"/>
      <c r="H163" s="450"/>
      <c r="I163" s="450"/>
      <c r="J163" s="450"/>
      <c r="K163" s="451"/>
      <c r="L163" s="428"/>
      <c r="M163" s="429"/>
      <c r="N163" s="429"/>
      <c r="O163" s="429"/>
      <c r="P163" s="429"/>
      <c r="Q163" s="429"/>
      <c r="R163" s="429"/>
      <c r="S163" s="429"/>
      <c r="T163" s="430"/>
    </row>
    <row r="164" spans="2:21" s="3" customFormat="1" ht="22.5" customHeight="1" x14ac:dyDescent="0.2">
      <c r="B164" s="437" t="s">
        <v>73</v>
      </c>
      <c r="C164" s="437"/>
      <c r="D164" s="437"/>
      <c r="E164" s="441" t="s">
        <v>349</v>
      </c>
      <c r="F164" s="443"/>
      <c r="G164" s="437" t="s">
        <v>63</v>
      </c>
      <c r="H164" s="437"/>
      <c r="I164" s="437" t="s">
        <v>74</v>
      </c>
      <c r="J164" s="437"/>
      <c r="K164" s="437"/>
      <c r="L164" s="431"/>
      <c r="M164" s="432"/>
      <c r="N164" s="432"/>
      <c r="O164" s="432"/>
      <c r="P164" s="432"/>
      <c r="Q164" s="432"/>
      <c r="R164" s="432"/>
      <c r="S164" s="432"/>
      <c r="T164" s="433"/>
    </row>
    <row r="165" spans="2:21" s="3" customFormat="1" ht="22.5" customHeight="1" x14ac:dyDescent="0.2">
      <c r="B165" s="388" t="s">
        <v>75</v>
      </c>
      <c r="C165" s="388"/>
      <c r="D165" s="388"/>
      <c r="E165" s="389">
        <f>+G168</f>
        <v>0.69610000000000005</v>
      </c>
      <c r="F165" s="390"/>
      <c r="G165" s="424">
        <v>0.80910000000000004</v>
      </c>
      <c r="H165" s="424"/>
      <c r="I165" s="423">
        <f>E165-G165</f>
        <v>-0.11299999999999999</v>
      </c>
      <c r="J165" s="423"/>
      <c r="K165" s="423"/>
      <c r="L165" s="431"/>
      <c r="M165" s="432"/>
      <c r="N165" s="432"/>
      <c r="O165" s="432"/>
      <c r="P165" s="432"/>
      <c r="Q165" s="432"/>
      <c r="R165" s="432"/>
      <c r="S165" s="432"/>
      <c r="T165" s="433"/>
    </row>
    <row r="166" spans="2:21" s="3" customFormat="1" ht="22.5" customHeight="1" x14ac:dyDescent="0.2">
      <c r="B166" s="419"/>
      <c r="C166" s="420"/>
      <c r="D166" s="420"/>
      <c r="E166" s="420"/>
      <c r="F166" s="420"/>
      <c r="G166" s="420"/>
      <c r="H166" s="420"/>
      <c r="I166" s="420"/>
      <c r="J166" s="420"/>
      <c r="K166" s="421"/>
      <c r="L166" s="431"/>
      <c r="M166" s="432"/>
      <c r="N166" s="432"/>
      <c r="O166" s="432"/>
      <c r="P166" s="432"/>
      <c r="Q166" s="432"/>
      <c r="R166" s="432"/>
      <c r="S166" s="432"/>
      <c r="T166" s="433"/>
    </row>
    <row r="167" spans="2:21" s="3" customFormat="1" ht="32.25" customHeight="1" x14ac:dyDescent="0.2">
      <c r="B167" s="437" t="s">
        <v>76</v>
      </c>
      <c r="C167" s="437"/>
      <c r="D167" s="437" t="s">
        <v>65</v>
      </c>
      <c r="E167" s="437"/>
      <c r="F167" s="63" t="s">
        <v>77</v>
      </c>
      <c r="G167" s="423" t="s">
        <v>78</v>
      </c>
      <c r="H167" s="423"/>
      <c r="I167" s="63" t="s">
        <v>79</v>
      </c>
      <c r="J167" s="423" t="s">
        <v>80</v>
      </c>
      <c r="K167" s="423"/>
      <c r="L167" s="431"/>
      <c r="M167" s="432"/>
      <c r="N167" s="432"/>
      <c r="O167" s="432"/>
      <c r="P167" s="432"/>
      <c r="Q167" s="432"/>
      <c r="R167" s="432"/>
      <c r="S167" s="432"/>
      <c r="T167" s="433"/>
    </row>
    <row r="168" spans="2:21" s="3" customFormat="1" ht="29.25" customHeight="1" x14ac:dyDescent="0.2">
      <c r="B168" s="531">
        <f>I152</f>
        <v>42684</v>
      </c>
      <c r="C168" s="384"/>
      <c r="D168" s="531">
        <f>J152</f>
        <v>44923</v>
      </c>
      <c r="E168" s="384"/>
      <c r="F168" s="17">
        <f>K152</f>
        <v>2239</v>
      </c>
      <c r="G168" s="462">
        <v>0.69610000000000005</v>
      </c>
      <c r="H168" s="463"/>
      <c r="I168" s="463"/>
      <c r="J168" s="463"/>
      <c r="K168" s="464"/>
      <c r="L168" s="431"/>
      <c r="M168" s="432"/>
      <c r="N168" s="432"/>
      <c r="O168" s="432"/>
      <c r="P168" s="432"/>
      <c r="Q168" s="432"/>
      <c r="R168" s="432"/>
      <c r="S168" s="432"/>
      <c r="T168" s="433"/>
    </row>
    <row r="169" spans="2:21" s="3" customFormat="1" ht="25.5" customHeight="1" x14ac:dyDescent="0.2">
      <c r="B169" s="419"/>
      <c r="C169" s="420"/>
      <c r="D169" s="420"/>
      <c r="E169" s="420"/>
      <c r="F169" s="420"/>
      <c r="G169" s="420"/>
      <c r="H169" s="420"/>
      <c r="I169" s="420"/>
      <c r="J169" s="420"/>
      <c r="K169" s="421"/>
      <c r="L169" s="431"/>
      <c r="M169" s="432"/>
      <c r="N169" s="432"/>
      <c r="O169" s="432"/>
      <c r="P169" s="432"/>
      <c r="Q169" s="432"/>
      <c r="R169" s="432"/>
      <c r="S169" s="432"/>
      <c r="T169" s="433"/>
    </row>
    <row r="170" spans="2:21" s="3" customFormat="1" ht="19.5" customHeight="1" x14ac:dyDescent="0.2">
      <c r="B170" s="449" t="s">
        <v>81</v>
      </c>
      <c r="C170" s="450"/>
      <c r="D170" s="450"/>
      <c r="E170" s="450"/>
      <c r="F170" s="450"/>
      <c r="G170" s="450"/>
      <c r="H170" s="450"/>
      <c r="I170" s="450"/>
      <c r="J170" s="450"/>
      <c r="K170" s="451"/>
      <c r="L170" s="434"/>
      <c r="M170" s="435"/>
      <c r="N170" s="435"/>
      <c r="O170" s="435"/>
      <c r="P170" s="435"/>
      <c r="Q170" s="435"/>
      <c r="R170" s="435"/>
      <c r="S170" s="435"/>
      <c r="T170" s="436"/>
    </row>
    <row r="171" spans="2:21" s="3" customFormat="1" ht="22.5" customHeight="1" x14ac:dyDescent="0.2">
      <c r="B171" s="391" t="s">
        <v>82</v>
      </c>
      <c r="C171" s="391"/>
      <c r="D171" s="391"/>
      <c r="E171" s="391"/>
      <c r="F171" s="448" t="s">
        <v>542</v>
      </c>
      <c r="G171" s="448"/>
      <c r="H171" s="448"/>
      <c r="I171" s="448"/>
      <c r="J171" s="579" t="s">
        <v>83</v>
      </c>
      <c r="K171" s="580"/>
      <c r="L171" s="580"/>
      <c r="M171" s="580"/>
      <c r="N171" s="580"/>
      <c r="O171" s="580"/>
      <c r="P171" s="580"/>
      <c r="Q171" s="580"/>
      <c r="R171" s="580"/>
      <c r="S171" s="580"/>
      <c r="T171" s="581"/>
    </row>
    <row r="172" spans="2:21" s="3" customFormat="1" ht="19.5" customHeight="1" x14ac:dyDescent="0.2">
      <c r="B172" s="391" t="s">
        <v>84</v>
      </c>
      <c r="C172" s="391"/>
      <c r="D172" s="391" t="s">
        <v>350</v>
      </c>
      <c r="E172" s="391"/>
      <c r="F172" s="448"/>
      <c r="G172" s="448"/>
      <c r="H172" s="448"/>
      <c r="I172" s="448"/>
      <c r="J172" s="582"/>
      <c r="K172" s="583"/>
      <c r="L172" s="583"/>
      <c r="M172" s="583"/>
      <c r="N172" s="583"/>
      <c r="O172" s="583"/>
      <c r="P172" s="583"/>
      <c r="Q172" s="583"/>
      <c r="R172" s="583"/>
      <c r="S172" s="583"/>
      <c r="T172" s="584"/>
    </row>
    <row r="173" spans="2:21" s="3" customFormat="1" ht="82.9" customHeight="1" x14ac:dyDescent="0.2">
      <c r="B173" s="404" t="s">
        <v>404</v>
      </c>
      <c r="C173" s="405"/>
      <c r="D173" s="404" t="s">
        <v>494</v>
      </c>
      <c r="E173" s="405"/>
      <c r="F173" s="404" t="s">
        <v>1070</v>
      </c>
      <c r="G173" s="422"/>
      <c r="H173" s="422"/>
      <c r="I173" s="405"/>
      <c r="J173" s="411" t="s">
        <v>1149</v>
      </c>
      <c r="K173" s="412"/>
      <c r="L173" s="412"/>
      <c r="M173" s="412"/>
      <c r="N173" s="412"/>
      <c r="O173" s="412"/>
      <c r="P173" s="412"/>
      <c r="Q173" s="412"/>
      <c r="R173" s="412"/>
      <c r="S173" s="412"/>
      <c r="T173" s="413"/>
      <c r="U173" s="284"/>
    </row>
    <row r="174" spans="2:21" s="3" customFormat="1" ht="73.150000000000006" customHeight="1" x14ac:dyDescent="0.2">
      <c r="B174" s="404" t="s">
        <v>524</v>
      </c>
      <c r="C174" s="405"/>
      <c r="D174" s="404" t="s">
        <v>551</v>
      </c>
      <c r="E174" s="405"/>
      <c r="F174" s="408" t="s">
        <v>767</v>
      </c>
      <c r="G174" s="409"/>
      <c r="H174" s="409"/>
      <c r="I174" s="410"/>
      <c r="J174" s="411" t="s">
        <v>1109</v>
      </c>
      <c r="K174" s="412"/>
      <c r="L174" s="412"/>
      <c r="M174" s="412"/>
      <c r="N174" s="412"/>
      <c r="O174" s="412"/>
      <c r="P174" s="412"/>
      <c r="Q174" s="412"/>
      <c r="R174" s="412"/>
      <c r="S174" s="412"/>
      <c r="T174" s="413"/>
      <c r="U174" s="284"/>
    </row>
    <row r="175" spans="2:21" s="3" customFormat="1" ht="52.9" customHeight="1" x14ac:dyDescent="0.2">
      <c r="B175" s="404" t="s">
        <v>551</v>
      </c>
      <c r="C175" s="405"/>
      <c r="D175" s="404" t="s">
        <v>558</v>
      </c>
      <c r="E175" s="405"/>
      <c r="F175" s="408" t="s">
        <v>799</v>
      </c>
      <c r="G175" s="409"/>
      <c r="H175" s="409"/>
      <c r="I175" s="410"/>
      <c r="J175" s="411" t="s">
        <v>1071</v>
      </c>
      <c r="K175" s="412"/>
      <c r="L175" s="412"/>
      <c r="M175" s="412"/>
      <c r="N175" s="412"/>
      <c r="O175" s="412"/>
      <c r="P175" s="412"/>
      <c r="Q175" s="412"/>
      <c r="R175" s="412"/>
      <c r="S175" s="412"/>
      <c r="T175" s="413"/>
      <c r="U175" s="284"/>
    </row>
    <row r="176" spans="2:21" s="3" customFormat="1" ht="43.9" customHeight="1" x14ac:dyDescent="0.2">
      <c r="B176" s="404" t="s">
        <v>824</v>
      </c>
      <c r="C176" s="405"/>
      <c r="D176" s="404" t="s">
        <v>895</v>
      </c>
      <c r="E176" s="405"/>
      <c r="F176" s="408" t="s">
        <v>814</v>
      </c>
      <c r="G176" s="409"/>
      <c r="H176" s="409"/>
      <c r="I176" s="410"/>
      <c r="J176" s="411" t="s">
        <v>1110</v>
      </c>
      <c r="K176" s="412"/>
      <c r="L176" s="412"/>
      <c r="M176" s="412"/>
      <c r="N176" s="412"/>
      <c r="O176" s="412"/>
      <c r="P176" s="412"/>
      <c r="Q176" s="412"/>
      <c r="R176" s="412"/>
      <c r="S176" s="412"/>
      <c r="T176" s="413"/>
      <c r="U176" s="284"/>
    </row>
    <row r="177" spans="2:21" s="3" customFormat="1" ht="71.45" customHeight="1" x14ac:dyDescent="0.2">
      <c r="B177" s="404" t="s">
        <v>916</v>
      </c>
      <c r="C177" s="405"/>
      <c r="D177" s="404" t="s">
        <v>917</v>
      </c>
      <c r="E177" s="405"/>
      <c r="F177" s="408" t="s">
        <v>814</v>
      </c>
      <c r="G177" s="409"/>
      <c r="H177" s="409"/>
      <c r="I177" s="410"/>
      <c r="J177" s="411" t="s">
        <v>1111</v>
      </c>
      <c r="K177" s="412"/>
      <c r="L177" s="412"/>
      <c r="M177" s="412"/>
      <c r="N177" s="412"/>
      <c r="O177" s="412"/>
      <c r="P177" s="412"/>
      <c r="Q177" s="412"/>
      <c r="R177" s="412"/>
      <c r="S177" s="412"/>
      <c r="T177" s="413"/>
      <c r="U177" s="284"/>
    </row>
    <row r="178" spans="2:21" s="3" customFormat="1" ht="61.15" customHeight="1" x14ac:dyDescent="0.2">
      <c r="B178" s="408" t="s">
        <v>917</v>
      </c>
      <c r="C178" s="410"/>
      <c r="D178" s="404" t="s">
        <v>918</v>
      </c>
      <c r="E178" s="405"/>
      <c r="F178" s="408" t="s">
        <v>814</v>
      </c>
      <c r="G178" s="409"/>
      <c r="H178" s="409"/>
      <c r="I178" s="410"/>
      <c r="J178" s="411" t="s">
        <v>1150</v>
      </c>
      <c r="K178" s="412"/>
      <c r="L178" s="412"/>
      <c r="M178" s="412"/>
      <c r="N178" s="412"/>
      <c r="O178" s="412"/>
      <c r="P178" s="412"/>
      <c r="Q178" s="412"/>
      <c r="R178" s="412"/>
      <c r="S178" s="412"/>
      <c r="T178" s="413"/>
      <c r="U178" s="284"/>
    </row>
    <row r="179" spans="2:21" s="3" customFormat="1" ht="54.6" customHeight="1" x14ac:dyDescent="0.2">
      <c r="B179" s="408" t="s">
        <v>812</v>
      </c>
      <c r="C179" s="410"/>
      <c r="D179" s="404" t="s">
        <v>813</v>
      </c>
      <c r="E179" s="405"/>
      <c r="F179" s="408" t="s">
        <v>814</v>
      </c>
      <c r="G179" s="409"/>
      <c r="H179" s="409"/>
      <c r="I179" s="410"/>
      <c r="J179" s="411" t="s">
        <v>1112</v>
      </c>
      <c r="K179" s="412"/>
      <c r="L179" s="412"/>
      <c r="M179" s="412"/>
      <c r="N179" s="412"/>
      <c r="O179" s="412"/>
      <c r="P179" s="412"/>
      <c r="Q179" s="412"/>
      <c r="R179" s="412"/>
      <c r="S179" s="412"/>
      <c r="T179" s="413"/>
      <c r="U179" s="284"/>
    </row>
    <row r="180" spans="2:21" s="3" customFormat="1" ht="127.15" customHeight="1" x14ac:dyDescent="0.2">
      <c r="B180" s="404" t="s">
        <v>800</v>
      </c>
      <c r="C180" s="405"/>
      <c r="D180" s="404" t="s">
        <v>815</v>
      </c>
      <c r="E180" s="405"/>
      <c r="F180" s="408" t="s">
        <v>814</v>
      </c>
      <c r="G180" s="409"/>
      <c r="H180" s="409"/>
      <c r="I180" s="410"/>
      <c r="J180" s="411" t="s">
        <v>1113</v>
      </c>
      <c r="K180" s="412"/>
      <c r="L180" s="412"/>
      <c r="M180" s="412"/>
      <c r="N180" s="412"/>
      <c r="O180" s="412"/>
      <c r="P180" s="412"/>
      <c r="Q180" s="412"/>
      <c r="R180" s="412"/>
      <c r="S180" s="412"/>
      <c r="T180" s="413"/>
      <c r="U180" s="284"/>
    </row>
    <row r="181" spans="2:21" s="3" customFormat="1" ht="82.15" customHeight="1" x14ac:dyDescent="0.2">
      <c r="B181" s="408" t="s">
        <v>570</v>
      </c>
      <c r="C181" s="410"/>
      <c r="D181" s="404"/>
      <c r="E181" s="405"/>
      <c r="F181" s="408" t="s">
        <v>801</v>
      </c>
      <c r="G181" s="409"/>
      <c r="H181" s="409"/>
      <c r="I181" s="410"/>
      <c r="J181" s="411" t="s">
        <v>1164</v>
      </c>
      <c r="K181" s="412"/>
      <c r="L181" s="412"/>
      <c r="M181" s="412"/>
      <c r="N181" s="412"/>
      <c r="O181" s="412"/>
      <c r="P181" s="412"/>
      <c r="Q181" s="412"/>
      <c r="R181" s="412"/>
      <c r="S181" s="412"/>
      <c r="T181" s="413"/>
      <c r="U181" s="284"/>
    </row>
    <row r="182" spans="2:21" s="3" customFormat="1" ht="97.15" customHeight="1" x14ac:dyDescent="0.2">
      <c r="B182" s="408" t="s">
        <v>605</v>
      </c>
      <c r="C182" s="410"/>
      <c r="D182" s="404" t="s">
        <v>606</v>
      </c>
      <c r="E182" s="405"/>
      <c r="F182" s="404" t="s">
        <v>607</v>
      </c>
      <c r="G182" s="422"/>
      <c r="H182" s="422"/>
      <c r="I182" s="405"/>
      <c r="J182" s="411" t="s">
        <v>1151</v>
      </c>
      <c r="K182" s="412"/>
      <c r="L182" s="412"/>
      <c r="M182" s="412"/>
      <c r="N182" s="412"/>
      <c r="O182" s="412"/>
      <c r="P182" s="412"/>
      <c r="Q182" s="412"/>
      <c r="R182" s="412"/>
      <c r="S182" s="412"/>
      <c r="T182" s="413"/>
      <c r="U182" s="284"/>
    </row>
    <row r="183" spans="2:21" s="3" customFormat="1" ht="58.15" customHeight="1" x14ac:dyDescent="0.2">
      <c r="B183" s="408" t="s">
        <v>537</v>
      </c>
      <c r="C183" s="410"/>
      <c r="D183" s="404"/>
      <c r="E183" s="405"/>
      <c r="F183" s="404" t="s">
        <v>802</v>
      </c>
      <c r="G183" s="422"/>
      <c r="H183" s="422"/>
      <c r="I183" s="405"/>
      <c r="J183" s="411" t="s">
        <v>1152</v>
      </c>
      <c r="K183" s="412"/>
      <c r="L183" s="412"/>
      <c r="M183" s="412"/>
      <c r="N183" s="412"/>
      <c r="O183" s="412"/>
      <c r="P183" s="412"/>
      <c r="Q183" s="412"/>
      <c r="R183" s="412"/>
      <c r="S183" s="412"/>
      <c r="T183" s="413"/>
      <c r="U183" s="284"/>
    </row>
    <row r="184" spans="2:21" s="3" customFormat="1" ht="96" customHeight="1" x14ac:dyDescent="0.2">
      <c r="B184" s="408" t="s">
        <v>816</v>
      </c>
      <c r="C184" s="410"/>
      <c r="D184" s="404"/>
      <c r="E184" s="405"/>
      <c r="F184" s="404" t="s">
        <v>1072</v>
      </c>
      <c r="G184" s="422"/>
      <c r="H184" s="422"/>
      <c r="I184" s="405"/>
      <c r="J184" s="411" t="s">
        <v>1153</v>
      </c>
      <c r="K184" s="412"/>
      <c r="L184" s="412"/>
      <c r="M184" s="412"/>
      <c r="N184" s="412"/>
      <c r="O184" s="412"/>
      <c r="P184" s="412"/>
      <c r="Q184" s="412"/>
      <c r="R184" s="412"/>
      <c r="S184" s="412"/>
      <c r="T184" s="413"/>
      <c r="U184" s="284"/>
    </row>
    <row r="185" spans="2:21" s="3" customFormat="1" ht="33.6" customHeight="1" x14ac:dyDescent="0.2">
      <c r="B185" s="408" t="s">
        <v>525</v>
      </c>
      <c r="C185" s="410"/>
      <c r="D185" s="404"/>
      <c r="E185" s="405"/>
      <c r="F185" s="404" t="s">
        <v>817</v>
      </c>
      <c r="G185" s="422"/>
      <c r="H185" s="422"/>
      <c r="I185" s="405"/>
      <c r="J185" s="411" t="s">
        <v>1073</v>
      </c>
      <c r="K185" s="412"/>
      <c r="L185" s="412"/>
      <c r="M185" s="412"/>
      <c r="N185" s="412"/>
      <c r="O185" s="412"/>
      <c r="P185" s="412"/>
      <c r="Q185" s="412"/>
      <c r="R185" s="412"/>
      <c r="S185" s="412"/>
      <c r="T185" s="413"/>
      <c r="U185" s="284"/>
    </row>
    <row r="186" spans="2:21" s="3" customFormat="1" ht="42.6" customHeight="1" x14ac:dyDescent="0.2">
      <c r="B186" s="408" t="s">
        <v>617</v>
      </c>
      <c r="C186" s="410"/>
      <c r="D186" s="404"/>
      <c r="E186" s="405"/>
      <c r="F186" s="404" t="s">
        <v>607</v>
      </c>
      <c r="G186" s="422"/>
      <c r="H186" s="422"/>
      <c r="I186" s="405"/>
      <c r="J186" s="411" t="s">
        <v>822</v>
      </c>
      <c r="K186" s="412"/>
      <c r="L186" s="412"/>
      <c r="M186" s="412"/>
      <c r="N186" s="412"/>
      <c r="O186" s="412"/>
      <c r="P186" s="412"/>
      <c r="Q186" s="412"/>
      <c r="R186" s="412"/>
      <c r="S186" s="412"/>
      <c r="T186" s="413"/>
      <c r="U186" s="284"/>
    </row>
    <row r="187" spans="2:21" s="3" customFormat="1" ht="68.45" customHeight="1" x14ac:dyDescent="0.2">
      <c r="B187" s="408" t="s">
        <v>794</v>
      </c>
      <c r="C187" s="410"/>
      <c r="D187" s="404" t="s">
        <v>608</v>
      </c>
      <c r="E187" s="405"/>
      <c r="F187" s="404" t="s">
        <v>795</v>
      </c>
      <c r="G187" s="422"/>
      <c r="H187" s="422"/>
      <c r="I187" s="405"/>
      <c r="J187" s="411" t="s">
        <v>1074</v>
      </c>
      <c r="K187" s="412"/>
      <c r="L187" s="412"/>
      <c r="M187" s="412"/>
      <c r="N187" s="412"/>
      <c r="O187" s="412"/>
      <c r="P187" s="412"/>
      <c r="Q187" s="412"/>
      <c r="R187" s="412"/>
      <c r="S187" s="412"/>
      <c r="T187" s="413"/>
      <c r="U187" s="284"/>
    </row>
    <row r="188" spans="2:21" s="3" customFormat="1" ht="78.599999999999994" customHeight="1" x14ac:dyDescent="0.2">
      <c r="B188" s="404" t="s">
        <v>571</v>
      </c>
      <c r="C188" s="405"/>
      <c r="D188" s="404" t="s">
        <v>608</v>
      </c>
      <c r="E188" s="405"/>
      <c r="F188" s="408" t="s">
        <v>572</v>
      </c>
      <c r="G188" s="409"/>
      <c r="H188" s="409"/>
      <c r="I188" s="410"/>
      <c r="J188" s="411" t="s">
        <v>1154</v>
      </c>
      <c r="K188" s="412"/>
      <c r="L188" s="412"/>
      <c r="M188" s="412"/>
      <c r="N188" s="412"/>
      <c r="O188" s="412"/>
      <c r="P188" s="412"/>
      <c r="Q188" s="412"/>
      <c r="R188" s="412"/>
      <c r="S188" s="412"/>
      <c r="T188" s="413"/>
      <c r="U188" s="284"/>
    </row>
    <row r="189" spans="2:21" s="3" customFormat="1" ht="160.9" customHeight="1" x14ac:dyDescent="0.2">
      <c r="B189" s="404" t="s">
        <v>508</v>
      </c>
      <c r="C189" s="405"/>
      <c r="D189" s="404"/>
      <c r="E189" s="405"/>
      <c r="F189" s="408" t="s">
        <v>568</v>
      </c>
      <c r="G189" s="409"/>
      <c r="H189" s="409"/>
      <c r="I189" s="410"/>
      <c r="J189" s="411" t="s">
        <v>1114</v>
      </c>
      <c r="K189" s="412"/>
      <c r="L189" s="412"/>
      <c r="M189" s="412"/>
      <c r="N189" s="412"/>
      <c r="O189" s="412"/>
      <c r="P189" s="412"/>
      <c r="Q189" s="412"/>
      <c r="R189" s="412"/>
      <c r="S189" s="412"/>
      <c r="T189" s="413"/>
      <c r="U189" s="284"/>
    </row>
    <row r="190" spans="2:21" s="3" customFormat="1" ht="44.45" customHeight="1" x14ac:dyDescent="0.2">
      <c r="B190" s="408" t="s">
        <v>834</v>
      </c>
      <c r="C190" s="410"/>
      <c r="D190" s="404"/>
      <c r="E190" s="405"/>
      <c r="F190" s="404" t="s">
        <v>835</v>
      </c>
      <c r="G190" s="422"/>
      <c r="H190" s="422"/>
      <c r="I190" s="405"/>
      <c r="J190" s="411" t="s">
        <v>1075</v>
      </c>
      <c r="K190" s="412"/>
      <c r="L190" s="412"/>
      <c r="M190" s="412"/>
      <c r="N190" s="412"/>
      <c r="O190" s="412"/>
      <c r="P190" s="412"/>
      <c r="Q190" s="412"/>
      <c r="R190" s="412"/>
      <c r="S190" s="412"/>
      <c r="T190" s="413"/>
      <c r="U190" s="284"/>
    </row>
    <row r="191" spans="2:21" s="3" customFormat="1" ht="40.9" customHeight="1" x14ac:dyDescent="0.2">
      <c r="B191" s="404" t="s">
        <v>573</v>
      </c>
      <c r="C191" s="405"/>
      <c r="D191" s="404"/>
      <c r="E191" s="405"/>
      <c r="F191" s="408" t="s">
        <v>574</v>
      </c>
      <c r="G191" s="409"/>
      <c r="H191" s="409"/>
      <c r="I191" s="410"/>
      <c r="J191" s="411" t="s">
        <v>1165</v>
      </c>
      <c r="K191" s="412"/>
      <c r="L191" s="412"/>
      <c r="M191" s="412"/>
      <c r="N191" s="412"/>
      <c r="O191" s="412"/>
      <c r="P191" s="412"/>
      <c r="Q191" s="412"/>
      <c r="R191" s="412"/>
      <c r="S191" s="412"/>
      <c r="T191" s="413"/>
      <c r="U191" s="284"/>
    </row>
    <row r="192" spans="2:21" s="3" customFormat="1" ht="83.45" customHeight="1" x14ac:dyDescent="0.2">
      <c r="B192" s="404" t="s">
        <v>803</v>
      </c>
      <c r="C192" s="405"/>
      <c r="D192" s="404" t="s">
        <v>919</v>
      </c>
      <c r="E192" s="405"/>
      <c r="F192" s="408" t="s">
        <v>804</v>
      </c>
      <c r="G192" s="409"/>
      <c r="H192" s="409"/>
      <c r="I192" s="410"/>
      <c r="J192" s="411" t="s">
        <v>1155</v>
      </c>
      <c r="K192" s="412"/>
      <c r="L192" s="412"/>
      <c r="M192" s="412"/>
      <c r="N192" s="412"/>
      <c r="O192" s="412"/>
      <c r="P192" s="412"/>
      <c r="Q192" s="412"/>
      <c r="R192" s="412"/>
      <c r="S192" s="412"/>
      <c r="T192" s="413"/>
      <c r="U192" s="284"/>
    </row>
    <row r="193" spans="2:21" s="3" customFormat="1" ht="112.9" customHeight="1" x14ac:dyDescent="0.2">
      <c r="B193" s="408" t="s">
        <v>495</v>
      </c>
      <c r="C193" s="410"/>
      <c r="D193" s="404"/>
      <c r="E193" s="405"/>
      <c r="F193" s="408" t="s">
        <v>1156</v>
      </c>
      <c r="G193" s="409"/>
      <c r="H193" s="409"/>
      <c r="I193" s="410"/>
      <c r="J193" s="411" t="s">
        <v>1157</v>
      </c>
      <c r="K193" s="412"/>
      <c r="L193" s="412"/>
      <c r="M193" s="412"/>
      <c r="N193" s="412"/>
      <c r="O193" s="412"/>
      <c r="P193" s="412"/>
      <c r="Q193" s="412"/>
      <c r="R193" s="412"/>
      <c r="S193" s="412"/>
      <c r="T193" s="413"/>
      <c r="U193" s="284"/>
    </row>
    <row r="194" spans="2:21" s="3" customFormat="1" ht="126.6" customHeight="1" x14ac:dyDescent="0.2">
      <c r="B194" s="404" t="s">
        <v>526</v>
      </c>
      <c r="C194" s="405"/>
      <c r="D194" s="404"/>
      <c r="E194" s="405"/>
      <c r="F194" s="408" t="s">
        <v>805</v>
      </c>
      <c r="G194" s="409"/>
      <c r="H194" s="409"/>
      <c r="I194" s="410"/>
      <c r="J194" s="411" t="s">
        <v>1076</v>
      </c>
      <c r="K194" s="412"/>
      <c r="L194" s="412"/>
      <c r="M194" s="412"/>
      <c r="N194" s="412"/>
      <c r="O194" s="412"/>
      <c r="P194" s="412"/>
      <c r="Q194" s="412"/>
      <c r="R194" s="412"/>
      <c r="S194" s="412"/>
      <c r="T194" s="413"/>
      <c r="U194" s="284"/>
    </row>
    <row r="195" spans="2:21" s="3" customFormat="1" ht="271.89999999999998" customHeight="1" x14ac:dyDescent="0.2">
      <c r="B195" s="404" t="s">
        <v>569</v>
      </c>
      <c r="C195" s="405"/>
      <c r="D195" s="404" t="s">
        <v>806</v>
      </c>
      <c r="E195" s="405"/>
      <c r="F195" s="408" t="s">
        <v>920</v>
      </c>
      <c r="G195" s="409"/>
      <c r="H195" s="409"/>
      <c r="I195" s="410"/>
      <c r="J195" s="411" t="s">
        <v>1158</v>
      </c>
      <c r="K195" s="412"/>
      <c r="L195" s="412"/>
      <c r="M195" s="412"/>
      <c r="N195" s="412"/>
      <c r="O195" s="412"/>
      <c r="P195" s="412"/>
      <c r="Q195" s="412"/>
      <c r="R195" s="412"/>
      <c r="S195" s="412"/>
      <c r="T195" s="413"/>
      <c r="U195" s="284"/>
    </row>
    <row r="196" spans="2:21" s="3" customFormat="1" ht="111.6" customHeight="1" x14ac:dyDescent="0.2">
      <c r="B196" s="404" t="s">
        <v>743</v>
      </c>
      <c r="C196" s="405"/>
      <c r="D196" s="404"/>
      <c r="E196" s="405"/>
      <c r="F196" s="408" t="s">
        <v>770</v>
      </c>
      <c r="G196" s="409"/>
      <c r="H196" s="409"/>
      <c r="I196" s="410"/>
      <c r="J196" s="411" t="s">
        <v>1159</v>
      </c>
      <c r="K196" s="412"/>
      <c r="L196" s="412"/>
      <c r="M196" s="412"/>
      <c r="N196" s="412"/>
      <c r="O196" s="412"/>
      <c r="P196" s="412"/>
      <c r="Q196" s="412"/>
      <c r="R196" s="412"/>
      <c r="S196" s="412"/>
      <c r="T196" s="413"/>
      <c r="U196" s="284"/>
    </row>
    <row r="197" spans="2:21" s="3" customFormat="1" ht="59.45" customHeight="1" x14ac:dyDescent="0.2">
      <c r="B197" s="404" t="s">
        <v>618</v>
      </c>
      <c r="C197" s="405"/>
      <c r="D197" s="404"/>
      <c r="E197" s="405"/>
      <c r="F197" s="408" t="s">
        <v>771</v>
      </c>
      <c r="G197" s="409"/>
      <c r="H197" s="409"/>
      <c r="I197" s="410"/>
      <c r="J197" s="411" t="s">
        <v>1077</v>
      </c>
      <c r="K197" s="412"/>
      <c r="L197" s="412"/>
      <c r="M197" s="412"/>
      <c r="N197" s="412"/>
      <c r="O197" s="412"/>
      <c r="P197" s="412"/>
      <c r="Q197" s="412"/>
      <c r="R197" s="412"/>
      <c r="S197" s="412"/>
      <c r="T197" s="413"/>
      <c r="U197" s="284"/>
    </row>
    <row r="198" spans="2:21" s="3" customFormat="1" ht="70.900000000000006" customHeight="1" x14ac:dyDescent="0.2">
      <c r="B198" s="404" t="s">
        <v>544</v>
      </c>
      <c r="C198" s="405"/>
      <c r="D198" s="404"/>
      <c r="E198" s="405"/>
      <c r="F198" s="408" t="s">
        <v>772</v>
      </c>
      <c r="G198" s="409"/>
      <c r="H198" s="409"/>
      <c r="I198" s="410"/>
      <c r="J198" s="411" t="s">
        <v>1160</v>
      </c>
      <c r="K198" s="412"/>
      <c r="L198" s="412"/>
      <c r="M198" s="412"/>
      <c r="N198" s="412"/>
      <c r="O198" s="412"/>
      <c r="P198" s="412"/>
      <c r="Q198" s="412"/>
      <c r="R198" s="412"/>
      <c r="S198" s="412"/>
      <c r="T198" s="413"/>
      <c r="U198" s="284"/>
    </row>
    <row r="199" spans="2:21" s="3" customFormat="1" ht="101.45" customHeight="1" x14ac:dyDescent="0.2">
      <c r="B199" s="404" t="s">
        <v>527</v>
      </c>
      <c r="C199" s="405"/>
      <c r="D199" s="404" t="s">
        <v>538</v>
      </c>
      <c r="E199" s="405"/>
      <c r="F199" s="408" t="s">
        <v>744</v>
      </c>
      <c r="G199" s="409"/>
      <c r="H199" s="409"/>
      <c r="I199" s="410"/>
      <c r="J199" s="411" t="s">
        <v>1078</v>
      </c>
      <c r="K199" s="412"/>
      <c r="L199" s="412"/>
      <c r="M199" s="412"/>
      <c r="N199" s="412"/>
      <c r="O199" s="412"/>
      <c r="P199" s="412"/>
      <c r="Q199" s="412"/>
      <c r="R199" s="412"/>
      <c r="S199" s="412"/>
      <c r="T199" s="413"/>
      <c r="U199" s="284"/>
    </row>
    <row r="200" spans="2:21" s="3" customFormat="1" ht="70.150000000000006" customHeight="1" x14ac:dyDescent="0.2">
      <c r="B200" s="404" t="s">
        <v>773</v>
      </c>
      <c r="C200" s="405"/>
      <c r="D200" s="404"/>
      <c r="E200" s="405"/>
      <c r="F200" s="404" t="s">
        <v>774</v>
      </c>
      <c r="G200" s="422"/>
      <c r="H200" s="422"/>
      <c r="I200" s="405"/>
      <c r="J200" s="411" t="s">
        <v>1116</v>
      </c>
      <c r="K200" s="412"/>
      <c r="L200" s="412"/>
      <c r="M200" s="412"/>
      <c r="N200" s="412"/>
      <c r="O200" s="412"/>
      <c r="P200" s="412"/>
      <c r="Q200" s="412"/>
      <c r="R200" s="412"/>
      <c r="S200" s="412"/>
      <c r="T200" s="413"/>
      <c r="U200" s="284"/>
    </row>
    <row r="201" spans="2:21" s="3" customFormat="1" ht="117" customHeight="1" x14ac:dyDescent="0.2">
      <c r="B201" s="404" t="s">
        <v>543</v>
      </c>
      <c r="C201" s="405"/>
      <c r="D201" s="404" t="s">
        <v>775</v>
      </c>
      <c r="E201" s="405"/>
      <c r="F201" s="408" t="s">
        <v>823</v>
      </c>
      <c r="G201" s="409"/>
      <c r="H201" s="409"/>
      <c r="I201" s="410"/>
      <c r="J201" s="411" t="s">
        <v>1079</v>
      </c>
      <c r="K201" s="412"/>
      <c r="L201" s="412"/>
      <c r="M201" s="412"/>
      <c r="N201" s="412"/>
      <c r="O201" s="412"/>
      <c r="P201" s="412"/>
      <c r="Q201" s="412"/>
      <c r="R201" s="412"/>
      <c r="S201" s="412"/>
      <c r="T201" s="413"/>
      <c r="U201" s="284"/>
    </row>
    <row r="202" spans="2:21" s="3" customFormat="1" ht="117.6" customHeight="1" x14ac:dyDescent="0.2">
      <c r="B202" s="404" t="s">
        <v>807</v>
      </c>
      <c r="C202" s="405"/>
      <c r="D202" s="404"/>
      <c r="E202" s="405"/>
      <c r="F202" s="404" t="s">
        <v>808</v>
      </c>
      <c r="G202" s="422"/>
      <c r="H202" s="422"/>
      <c r="I202" s="405"/>
      <c r="J202" s="411" t="s">
        <v>1080</v>
      </c>
      <c r="K202" s="412"/>
      <c r="L202" s="412"/>
      <c r="M202" s="412"/>
      <c r="N202" s="412"/>
      <c r="O202" s="412"/>
      <c r="P202" s="412"/>
      <c r="Q202" s="412"/>
      <c r="R202" s="412"/>
      <c r="S202" s="412"/>
      <c r="T202" s="413"/>
      <c r="U202" s="284"/>
    </row>
    <row r="203" spans="2:21" s="3" customFormat="1" ht="58.15" customHeight="1" x14ac:dyDescent="0.2">
      <c r="B203" s="404" t="s">
        <v>745</v>
      </c>
      <c r="C203" s="405"/>
      <c r="D203" s="404"/>
      <c r="E203" s="405"/>
      <c r="F203" s="408" t="s">
        <v>818</v>
      </c>
      <c r="G203" s="409"/>
      <c r="H203" s="409"/>
      <c r="I203" s="410"/>
      <c r="J203" s="411" t="s">
        <v>1115</v>
      </c>
      <c r="K203" s="412"/>
      <c r="L203" s="412"/>
      <c r="M203" s="412"/>
      <c r="N203" s="412"/>
      <c r="O203" s="412"/>
      <c r="P203" s="412"/>
      <c r="Q203" s="412"/>
      <c r="R203" s="412"/>
      <c r="S203" s="412"/>
      <c r="T203" s="413"/>
      <c r="U203" s="284"/>
    </row>
    <row r="204" spans="2:21" s="3" customFormat="1" ht="183" customHeight="1" x14ac:dyDescent="0.2">
      <c r="B204" s="404" t="s">
        <v>509</v>
      </c>
      <c r="C204" s="405"/>
      <c r="D204" s="404" t="s">
        <v>921</v>
      </c>
      <c r="E204" s="405"/>
      <c r="F204" s="408" t="s">
        <v>922</v>
      </c>
      <c r="G204" s="409"/>
      <c r="H204" s="409"/>
      <c r="I204" s="410"/>
      <c r="J204" s="411" t="s">
        <v>1161</v>
      </c>
      <c r="K204" s="412"/>
      <c r="L204" s="412"/>
      <c r="M204" s="412"/>
      <c r="N204" s="412"/>
      <c r="O204" s="412"/>
      <c r="P204" s="412"/>
      <c r="Q204" s="412"/>
      <c r="R204" s="412"/>
      <c r="S204" s="412"/>
      <c r="T204" s="413"/>
      <c r="U204" s="284"/>
    </row>
    <row r="205" spans="2:21" s="3" customFormat="1" ht="53.45" customHeight="1" x14ac:dyDescent="0.2">
      <c r="B205" s="404" t="s">
        <v>566</v>
      </c>
      <c r="C205" s="405"/>
      <c r="D205" s="404" t="s">
        <v>539</v>
      </c>
      <c r="E205" s="405"/>
      <c r="F205" s="404" t="s">
        <v>619</v>
      </c>
      <c r="G205" s="422"/>
      <c r="H205" s="422"/>
      <c r="I205" s="405"/>
      <c r="J205" s="411" t="s">
        <v>620</v>
      </c>
      <c r="K205" s="412"/>
      <c r="L205" s="412"/>
      <c r="M205" s="412"/>
      <c r="N205" s="412"/>
      <c r="O205" s="412"/>
      <c r="P205" s="412"/>
      <c r="Q205" s="412"/>
      <c r="R205" s="412"/>
      <c r="S205" s="412"/>
      <c r="T205" s="413"/>
      <c r="U205" s="284"/>
    </row>
    <row r="206" spans="2:21" s="3" customFormat="1" ht="63.6" customHeight="1" x14ac:dyDescent="0.2">
      <c r="B206" s="404" t="s">
        <v>539</v>
      </c>
      <c r="C206" s="405"/>
      <c r="D206" s="404" t="s">
        <v>528</v>
      </c>
      <c r="E206" s="405"/>
      <c r="F206" s="404" t="s">
        <v>609</v>
      </c>
      <c r="G206" s="422"/>
      <c r="H206" s="422"/>
      <c r="I206" s="405"/>
      <c r="J206" s="411" t="s">
        <v>1162</v>
      </c>
      <c r="K206" s="412"/>
      <c r="L206" s="412"/>
      <c r="M206" s="412"/>
      <c r="N206" s="412"/>
      <c r="O206" s="412"/>
      <c r="P206" s="412"/>
      <c r="Q206" s="412"/>
      <c r="R206" s="412"/>
      <c r="S206" s="412"/>
      <c r="T206" s="413"/>
      <c r="U206" s="284"/>
    </row>
    <row r="207" spans="2:21" s="3" customFormat="1" ht="84" customHeight="1" x14ac:dyDescent="0.2">
      <c r="B207" s="404" t="s">
        <v>776</v>
      </c>
      <c r="C207" s="405"/>
      <c r="D207" s="404" t="s">
        <v>510</v>
      </c>
      <c r="E207" s="405"/>
      <c r="F207" s="408" t="s">
        <v>567</v>
      </c>
      <c r="G207" s="409"/>
      <c r="H207" s="409"/>
      <c r="I207" s="410"/>
      <c r="J207" s="411" t="s">
        <v>1163</v>
      </c>
      <c r="K207" s="412"/>
      <c r="L207" s="412"/>
      <c r="M207" s="412"/>
      <c r="N207" s="412"/>
      <c r="O207" s="412"/>
      <c r="P207" s="412"/>
      <c r="Q207" s="412"/>
      <c r="R207" s="412"/>
      <c r="S207" s="412"/>
      <c r="T207" s="413"/>
      <c r="U207" s="284"/>
    </row>
    <row r="208" spans="2:21" s="3" customFormat="1" ht="56.45" customHeight="1" x14ac:dyDescent="0.2">
      <c r="B208" s="408"/>
      <c r="C208" s="410"/>
      <c r="D208" s="404"/>
      <c r="E208" s="405"/>
      <c r="F208" s="408" t="s">
        <v>777</v>
      </c>
      <c r="G208" s="409"/>
      <c r="H208" s="409"/>
      <c r="I208" s="410"/>
      <c r="J208" s="411" t="s">
        <v>1081</v>
      </c>
      <c r="K208" s="412"/>
      <c r="L208" s="412"/>
      <c r="M208" s="412"/>
      <c r="N208" s="412"/>
      <c r="O208" s="412"/>
      <c r="P208" s="412"/>
      <c r="Q208" s="412"/>
      <c r="R208" s="412"/>
      <c r="S208" s="412"/>
      <c r="T208" s="413"/>
      <c r="U208" s="284"/>
    </row>
    <row r="209" spans="2:21" s="3" customFormat="1" ht="42.6" customHeight="1" x14ac:dyDescent="0.2">
      <c r="B209" s="404"/>
      <c r="C209" s="405"/>
      <c r="D209" s="404"/>
      <c r="E209" s="405"/>
      <c r="F209" s="404" t="s">
        <v>496</v>
      </c>
      <c r="G209" s="422"/>
      <c r="H209" s="422"/>
      <c r="I209" s="405"/>
      <c r="J209" s="411" t="s">
        <v>796</v>
      </c>
      <c r="K209" s="412"/>
      <c r="L209" s="412"/>
      <c r="M209" s="412"/>
      <c r="N209" s="412"/>
      <c r="O209" s="412"/>
      <c r="P209" s="412"/>
      <c r="Q209" s="412"/>
      <c r="R209" s="412"/>
      <c r="S209" s="412"/>
      <c r="T209" s="413"/>
      <c r="U209" s="284"/>
    </row>
    <row r="210" spans="2:21" s="3" customFormat="1" ht="41.65" customHeight="1" x14ac:dyDescent="0.2">
      <c r="B210" s="768" t="s">
        <v>85</v>
      </c>
      <c r="C210" s="764" t="s">
        <v>410</v>
      </c>
      <c r="D210" s="765"/>
      <c r="E210" s="765"/>
      <c r="F210" s="765"/>
      <c r="G210" s="765"/>
      <c r="H210" s="765"/>
      <c r="I210" s="765"/>
      <c r="J210" s="765"/>
      <c r="K210" s="765"/>
      <c r="L210" s="765"/>
      <c r="M210" s="765"/>
      <c r="N210" s="765"/>
      <c r="O210" s="765"/>
      <c r="P210" s="765"/>
      <c r="Q210" s="765"/>
      <c r="R210" s="765"/>
      <c r="S210" s="765"/>
      <c r="T210" s="766"/>
    </row>
    <row r="211" spans="2:21" s="3" customFormat="1" ht="22.5" customHeight="1" x14ac:dyDescent="0.2">
      <c r="B211" s="769"/>
      <c r="C211" s="449" t="s">
        <v>115</v>
      </c>
      <c r="D211" s="450"/>
      <c r="E211" s="450"/>
      <c r="F211" s="450"/>
      <c r="G211" s="450"/>
      <c r="H211" s="450"/>
      <c r="I211" s="450"/>
      <c r="J211" s="450"/>
      <c r="K211" s="450"/>
      <c r="L211" s="451"/>
      <c r="M211" s="449"/>
      <c r="N211" s="450"/>
      <c r="O211" s="450"/>
      <c r="P211" s="450"/>
      <c r="Q211" s="450"/>
      <c r="R211" s="450"/>
      <c r="S211" s="450"/>
      <c r="T211" s="451"/>
    </row>
    <row r="212" spans="2:21" s="3" customFormat="1" ht="22.5" customHeight="1" x14ac:dyDescent="0.2">
      <c r="B212" s="769"/>
      <c r="C212" s="437" t="s">
        <v>73</v>
      </c>
      <c r="D212" s="437"/>
      <c r="E212" s="437"/>
      <c r="F212" s="437" t="s">
        <v>349</v>
      </c>
      <c r="G212" s="437"/>
      <c r="H212" s="437" t="s">
        <v>63</v>
      </c>
      <c r="I212" s="437"/>
      <c r="J212" s="437" t="s">
        <v>86</v>
      </c>
      <c r="K212" s="437"/>
      <c r="L212" s="437"/>
      <c r="M212" s="455"/>
      <c r="N212" s="456"/>
      <c r="O212" s="456"/>
      <c r="P212" s="456"/>
      <c r="Q212" s="456"/>
      <c r="R212" s="456"/>
      <c r="S212" s="456"/>
      <c r="T212" s="457"/>
    </row>
    <row r="213" spans="2:21" s="3" customFormat="1" ht="22.5" customHeight="1" x14ac:dyDescent="0.2">
      <c r="B213" s="769"/>
      <c r="C213" s="388" t="s">
        <v>75</v>
      </c>
      <c r="D213" s="388"/>
      <c r="E213" s="388"/>
      <c r="F213" s="530">
        <f>+H216/100</f>
        <v>0.51049999999999995</v>
      </c>
      <c r="G213" s="530"/>
      <c r="H213" s="424">
        <v>0.63859999999999995</v>
      </c>
      <c r="I213" s="424"/>
      <c r="J213" s="423">
        <f>F213-H213</f>
        <v>-0.12809999999999999</v>
      </c>
      <c r="K213" s="423"/>
      <c r="L213" s="423"/>
      <c r="M213" s="553"/>
      <c r="N213" s="554"/>
      <c r="O213" s="554"/>
      <c r="P213" s="554"/>
      <c r="Q213" s="554"/>
      <c r="R213" s="554"/>
      <c r="S213" s="554"/>
      <c r="T213" s="555"/>
    </row>
    <row r="214" spans="2:21" s="3" customFormat="1" ht="22.5" customHeight="1" x14ac:dyDescent="0.2">
      <c r="B214" s="769"/>
      <c r="C214" s="61"/>
      <c r="D214" s="61"/>
      <c r="E214" s="61"/>
      <c r="F214" s="60"/>
      <c r="G214" s="60"/>
      <c r="H214" s="60"/>
      <c r="I214" s="60"/>
      <c r="J214" s="60"/>
      <c r="K214" s="60"/>
      <c r="L214" s="60"/>
      <c r="M214" s="553"/>
      <c r="N214" s="554"/>
      <c r="O214" s="554"/>
      <c r="P214" s="554"/>
      <c r="Q214" s="554"/>
      <c r="R214" s="554"/>
      <c r="S214" s="554"/>
      <c r="T214" s="555"/>
    </row>
    <row r="215" spans="2:21" s="3" customFormat="1" ht="27" customHeight="1" x14ac:dyDescent="0.2">
      <c r="B215" s="769"/>
      <c r="C215" s="437" t="s">
        <v>76</v>
      </c>
      <c r="D215" s="437"/>
      <c r="E215" s="441" t="s">
        <v>65</v>
      </c>
      <c r="F215" s="443"/>
      <c r="G215" s="63" t="s">
        <v>77</v>
      </c>
      <c r="H215" s="423" t="s">
        <v>78</v>
      </c>
      <c r="I215" s="423"/>
      <c r="J215" s="63" t="s">
        <v>79</v>
      </c>
      <c r="K215" s="423" t="s">
        <v>80</v>
      </c>
      <c r="L215" s="423"/>
      <c r="M215" s="553"/>
      <c r="N215" s="554"/>
      <c r="O215" s="554"/>
      <c r="P215" s="554"/>
      <c r="Q215" s="554"/>
      <c r="R215" s="554"/>
      <c r="S215" s="554"/>
      <c r="T215" s="555"/>
    </row>
    <row r="216" spans="2:21" s="3" customFormat="1" ht="30" customHeight="1" x14ac:dyDescent="0.2">
      <c r="B216" s="769"/>
      <c r="C216" s="531">
        <f>I153</f>
        <v>43044</v>
      </c>
      <c r="D216" s="531"/>
      <c r="E216" s="547">
        <f>J153</f>
        <v>44772</v>
      </c>
      <c r="F216" s="548"/>
      <c r="G216" s="17">
        <f>K153</f>
        <v>1728</v>
      </c>
      <c r="H216" s="452">
        <v>51.05</v>
      </c>
      <c r="I216" s="453"/>
      <c r="J216" s="453"/>
      <c r="K216" s="453"/>
      <c r="L216" s="454"/>
      <c r="M216" s="553"/>
      <c r="N216" s="554"/>
      <c r="O216" s="554"/>
      <c r="P216" s="554"/>
      <c r="Q216" s="554"/>
      <c r="R216" s="554"/>
      <c r="S216" s="554"/>
      <c r="T216" s="555"/>
    </row>
    <row r="217" spans="2:21" s="3" customFormat="1" ht="25.5" customHeight="1" x14ac:dyDescent="0.2">
      <c r="B217" s="769"/>
      <c r="C217" s="61"/>
      <c r="D217" s="62"/>
      <c r="E217" s="59"/>
      <c r="F217" s="17"/>
      <c r="G217" s="20"/>
      <c r="H217" s="20"/>
      <c r="I217" s="17"/>
      <c r="J217" s="19"/>
      <c r="K217" s="19"/>
      <c r="L217" s="60"/>
      <c r="M217" s="553"/>
      <c r="N217" s="554"/>
      <c r="O217" s="554"/>
      <c r="P217" s="554"/>
      <c r="Q217" s="554"/>
      <c r="R217" s="554"/>
      <c r="S217" s="554"/>
      <c r="T217" s="555"/>
    </row>
    <row r="218" spans="2:21" s="3" customFormat="1" ht="19.5" customHeight="1" x14ac:dyDescent="0.2">
      <c r="B218" s="769"/>
      <c r="C218" s="449" t="s">
        <v>81</v>
      </c>
      <c r="D218" s="450"/>
      <c r="E218" s="450"/>
      <c r="F218" s="450"/>
      <c r="G218" s="450"/>
      <c r="H218" s="450"/>
      <c r="I218" s="450"/>
      <c r="J218" s="450"/>
      <c r="K218" s="450"/>
      <c r="L218" s="451"/>
      <c r="M218" s="458"/>
      <c r="N218" s="459"/>
      <c r="O218" s="459"/>
      <c r="P218" s="459"/>
      <c r="Q218" s="459"/>
      <c r="R218" s="459"/>
      <c r="S218" s="459"/>
      <c r="T218" s="460"/>
    </row>
    <row r="219" spans="2:21" s="3" customFormat="1" ht="22.5" customHeight="1" x14ac:dyDescent="0.2">
      <c r="B219" s="769"/>
      <c r="C219" s="518" t="s">
        <v>82</v>
      </c>
      <c r="D219" s="519"/>
      <c r="E219" s="519"/>
      <c r="F219" s="520"/>
      <c r="G219" s="448" t="s">
        <v>497</v>
      </c>
      <c r="H219" s="448"/>
      <c r="I219" s="448"/>
      <c r="J219" s="448"/>
      <c r="K219" s="448" t="s">
        <v>83</v>
      </c>
      <c r="L219" s="448"/>
      <c r="M219" s="448"/>
      <c r="N219" s="448"/>
      <c r="O219" s="448"/>
      <c r="P219" s="448"/>
      <c r="Q219" s="448"/>
      <c r="R219" s="448"/>
      <c r="S219" s="448"/>
      <c r="T219" s="448"/>
    </row>
    <row r="220" spans="2:21" ht="35.25" customHeight="1" x14ac:dyDescent="0.2">
      <c r="B220" s="769"/>
      <c r="C220" s="391" t="s">
        <v>84</v>
      </c>
      <c r="D220" s="391"/>
      <c r="E220" s="518" t="s">
        <v>350</v>
      </c>
      <c r="F220" s="520"/>
      <c r="G220" s="448"/>
      <c r="H220" s="448"/>
      <c r="I220" s="448"/>
      <c r="J220" s="448"/>
      <c r="K220" s="448"/>
      <c r="L220" s="448"/>
      <c r="M220" s="448"/>
      <c r="N220" s="448"/>
      <c r="O220" s="448"/>
      <c r="P220" s="448"/>
      <c r="Q220" s="448"/>
      <c r="R220" s="448"/>
      <c r="S220" s="448"/>
      <c r="T220" s="448"/>
    </row>
    <row r="221" spans="2:21" ht="88.15" customHeight="1" x14ac:dyDescent="0.2">
      <c r="B221" s="769"/>
      <c r="C221" s="445" t="s">
        <v>559</v>
      </c>
      <c r="D221" s="446"/>
      <c r="E221" s="445"/>
      <c r="F221" s="446"/>
      <c r="G221" s="408" t="s">
        <v>530</v>
      </c>
      <c r="H221" s="409"/>
      <c r="I221" s="409"/>
      <c r="J221" s="410"/>
      <c r="K221" s="411" t="s">
        <v>1082</v>
      </c>
      <c r="L221" s="412"/>
      <c r="M221" s="412"/>
      <c r="N221" s="412"/>
      <c r="O221" s="412"/>
      <c r="P221" s="412"/>
      <c r="Q221" s="412"/>
      <c r="R221" s="412"/>
      <c r="S221" s="412"/>
      <c r="T221" s="413"/>
      <c r="U221" s="285"/>
    </row>
    <row r="222" spans="2:21" ht="72" customHeight="1" x14ac:dyDescent="0.2">
      <c r="B222" s="769"/>
      <c r="C222" s="445" t="s">
        <v>778</v>
      </c>
      <c r="D222" s="446"/>
      <c r="E222" s="445"/>
      <c r="F222" s="446"/>
      <c r="G222" s="408" t="s">
        <v>836</v>
      </c>
      <c r="H222" s="409"/>
      <c r="I222" s="409"/>
      <c r="J222" s="410"/>
      <c r="K222" s="411" t="s">
        <v>1166</v>
      </c>
      <c r="L222" s="412"/>
      <c r="M222" s="412"/>
      <c r="N222" s="412"/>
      <c r="O222" s="412"/>
      <c r="P222" s="412"/>
      <c r="Q222" s="412"/>
      <c r="R222" s="412"/>
      <c r="S222" s="412"/>
      <c r="T222" s="413"/>
      <c r="U222" s="285"/>
    </row>
    <row r="223" spans="2:21" ht="125.45" customHeight="1" x14ac:dyDescent="0.2">
      <c r="B223" s="769"/>
      <c r="C223" s="445" t="s">
        <v>560</v>
      </c>
      <c r="D223" s="446"/>
      <c r="E223" s="445"/>
      <c r="F223" s="446"/>
      <c r="G223" s="408" t="s">
        <v>1083</v>
      </c>
      <c r="H223" s="409"/>
      <c r="I223" s="409"/>
      <c r="J223" s="410"/>
      <c r="K223" s="411" t="s">
        <v>1167</v>
      </c>
      <c r="L223" s="412"/>
      <c r="M223" s="412"/>
      <c r="N223" s="412"/>
      <c r="O223" s="412"/>
      <c r="P223" s="412"/>
      <c r="Q223" s="412"/>
      <c r="R223" s="412"/>
      <c r="S223" s="412"/>
      <c r="T223" s="413"/>
      <c r="U223" s="285"/>
    </row>
    <row r="224" spans="2:21" ht="117.6" customHeight="1" x14ac:dyDescent="0.2">
      <c r="B224" s="769"/>
      <c r="C224" s="445" t="s">
        <v>779</v>
      </c>
      <c r="D224" s="446"/>
      <c r="E224" s="445" t="s">
        <v>780</v>
      </c>
      <c r="F224" s="446"/>
      <c r="G224" s="408" t="s">
        <v>825</v>
      </c>
      <c r="H224" s="409"/>
      <c r="I224" s="409"/>
      <c r="J224" s="410"/>
      <c r="K224" s="411" t="s">
        <v>1117</v>
      </c>
      <c r="L224" s="412"/>
      <c r="M224" s="412"/>
      <c r="N224" s="412"/>
      <c r="O224" s="412"/>
      <c r="P224" s="412"/>
      <c r="Q224" s="412"/>
      <c r="R224" s="412"/>
      <c r="S224" s="412"/>
      <c r="T224" s="529"/>
      <c r="U224" s="285"/>
    </row>
    <row r="225" spans="2:21" ht="159.6" customHeight="1" x14ac:dyDescent="0.2">
      <c r="B225" s="769"/>
      <c r="C225" s="445" t="s">
        <v>746</v>
      </c>
      <c r="D225" s="446"/>
      <c r="E225" s="445"/>
      <c r="F225" s="446"/>
      <c r="G225" s="408" t="s">
        <v>1084</v>
      </c>
      <c r="H225" s="409"/>
      <c r="I225" s="409"/>
      <c r="J225" s="410"/>
      <c r="K225" s="411" t="s">
        <v>1168</v>
      </c>
      <c r="L225" s="412"/>
      <c r="M225" s="412"/>
      <c r="N225" s="412"/>
      <c r="O225" s="412"/>
      <c r="P225" s="412"/>
      <c r="Q225" s="412"/>
      <c r="R225" s="412"/>
      <c r="S225" s="412"/>
      <c r="T225" s="413"/>
      <c r="U225" s="285"/>
    </row>
    <row r="226" spans="2:21" s="3" customFormat="1" ht="94.15" customHeight="1" x14ac:dyDescent="0.2">
      <c r="B226" s="769"/>
      <c r="C226" s="445" t="s">
        <v>1118</v>
      </c>
      <c r="D226" s="446"/>
      <c r="E226" s="445"/>
      <c r="F226" s="446"/>
      <c r="G226" s="408" t="s">
        <v>1085</v>
      </c>
      <c r="H226" s="409"/>
      <c r="I226" s="409"/>
      <c r="J226" s="410"/>
      <c r="K226" s="411" t="s">
        <v>1169</v>
      </c>
      <c r="L226" s="412"/>
      <c r="M226" s="412"/>
      <c r="N226" s="412"/>
      <c r="O226" s="412"/>
      <c r="P226" s="412"/>
      <c r="Q226" s="412"/>
      <c r="R226" s="412"/>
      <c r="S226" s="412"/>
      <c r="T226" s="413"/>
      <c r="U226" s="284"/>
    </row>
    <row r="227" spans="2:21" s="3" customFormat="1" ht="50.45" customHeight="1" x14ac:dyDescent="0.2">
      <c r="B227" s="769"/>
      <c r="C227" s="445" t="s">
        <v>826</v>
      </c>
      <c r="D227" s="446"/>
      <c r="E227" s="445"/>
      <c r="F227" s="446"/>
      <c r="G227" s="408" t="s">
        <v>1170</v>
      </c>
      <c r="H227" s="409"/>
      <c r="I227" s="409"/>
      <c r="J227" s="410"/>
      <c r="K227" s="411" t="s">
        <v>1171</v>
      </c>
      <c r="L227" s="412"/>
      <c r="M227" s="412"/>
      <c r="N227" s="412"/>
      <c r="O227" s="412"/>
      <c r="P227" s="412"/>
      <c r="Q227" s="412"/>
      <c r="R227" s="412"/>
      <c r="S227" s="412"/>
      <c r="T227" s="413"/>
      <c r="U227" s="284"/>
    </row>
    <row r="228" spans="2:21" s="3" customFormat="1" ht="67.900000000000006" customHeight="1" x14ac:dyDescent="0.2">
      <c r="B228" s="769"/>
      <c r="C228" s="445" t="s">
        <v>809</v>
      </c>
      <c r="D228" s="446"/>
      <c r="E228" s="445" t="s">
        <v>827</v>
      </c>
      <c r="F228" s="446"/>
      <c r="G228" s="408" t="s">
        <v>810</v>
      </c>
      <c r="H228" s="409"/>
      <c r="I228" s="409"/>
      <c r="J228" s="410"/>
      <c r="K228" s="411" t="s">
        <v>1086</v>
      </c>
      <c r="L228" s="412"/>
      <c r="M228" s="412"/>
      <c r="N228" s="412"/>
      <c r="O228" s="412"/>
      <c r="P228" s="412"/>
      <c r="Q228" s="412"/>
      <c r="R228" s="412"/>
      <c r="S228" s="412"/>
      <c r="T228" s="413"/>
      <c r="U228" s="284"/>
    </row>
    <row r="229" spans="2:21" s="3" customFormat="1" ht="247.15" customHeight="1" x14ac:dyDescent="0.2">
      <c r="B229" s="769"/>
      <c r="C229" s="445" t="s">
        <v>621</v>
      </c>
      <c r="D229" s="446"/>
      <c r="E229" s="445" t="s">
        <v>784</v>
      </c>
      <c r="F229" s="446"/>
      <c r="G229" s="408" t="s">
        <v>1087</v>
      </c>
      <c r="H229" s="409"/>
      <c r="I229" s="409"/>
      <c r="J229" s="410"/>
      <c r="K229" s="411" t="s">
        <v>1172</v>
      </c>
      <c r="L229" s="412"/>
      <c r="M229" s="412"/>
      <c r="N229" s="412"/>
      <c r="O229" s="412"/>
      <c r="P229" s="412"/>
      <c r="Q229" s="412"/>
      <c r="R229" s="412"/>
      <c r="S229" s="412"/>
      <c r="T229" s="413"/>
      <c r="U229" s="284"/>
    </row>
    <row r="230" spans="2:21" s="3" customFormat="1" ht="109.15" customHeight="1" x14ac:dyDescent="0.2">
      <c r="B230" s="769"/>
      <c r="C230" s="445" t="s">
        <v>781</v>
      </c>
      <c r="D230" s="446"/>
      <c r="E230" s="445"/>
      <c r="F230" s="446"/>
      <c r="G230" s="408" t="s">
        <v>782</v>
      </c>
      <c r="H230" s="409"/>
      <c r="I230" s="409"/>
      <c r="J230" s="410"/>
      <c r="K230" s="388" t="s">
        <v>1088</v>
      </c>
      <c r="L230" s="388"/>
      <c r="M230" s="388"/>
      <c r="N230" s="388"/>
      <c r="O230" s="388"/>
      <c r="P230" s="388"/>
      <c r="Q230" s="388"/>
      <c r="R230" s="388"/>
      <c r="S230" s="388"/>
      <c r="T230" s="528"/>
      <c r="U230" s="284"/>
    </row>
    <row r="231" spans="2:21" s="3" customFormat="1" ht="100.9" customHeight="1" x14ac:dyDescent="0.2">
      <c r="B231" s="769"/>
      <c r="C231" s="445" t="s">
        <v>534</v>
      </c>
      <c r="D231" s="446"/>
      <c r="E231" s="445"/>
      <c r="F231" s="446"/>
      <c r="G231" s="408" t="s">
        <v>768</v>
      </c>
      <c r="H231" s="409"/>
      <c r="I231" s="409"/>
      <c r="J231" s="410"/>
      <c r="K231" s="411" t="s">
        <v>1089</v>
      </c>
      <c r="L231" s="412"/>
      <c r="M231" s="412"/>
      <c r="N231" s="412"/>
      <c r="O231" s="412"/>
      <c r="P231" s="412"/>
      <c r="Q231" s="412"/>
      <c r="R231" s="412"/>
      <c r="S231" s="412"/>
      <c r="T231" s="413"/>
      <c r="U231" s="284"/>
    </row>
    <row r="232" spans="2:21" s="3" customFormat="1" ht="195.6" customHeight="1" x14ac:dyDescent="0.2">
      <c r="B232" s="98"/>
      <c r="C232" s="445" t="s">
        <v>511</v>
      </c>
      <c r="D232" s="446"/>
      <c r="E232" s="445" t="s">
        <v>819</v>
      </c>
      <c r="F232" s="446"/>
      <c r="G232" s="408" t="s">
        <v>1090</v>
      </c>
      <c r="H232" s="409"/>
      <c r="I232" s="409"/>
      <c r="J232" s="410"/>
      <c r="K232" s="411" t="s">
        <v>1091</v>
      </c>
      <c r="L232" s="412"/>
      <c r="M232" s="412"/>
      <c r="N232" s="412"/>
      <c r="O232" s="412"/>
      <c r="P232" s="412"/>
      <c r="Q232" s="412"/>
      <c r="R232" s="412"/>
      <c r="S232" s="412"/>
      <c r="T232" s="413"/>
      <c r="U232" s="284"/>
    </row>
    <row r="233" spans="2:21" s="3" customFormat="1" ht="54" customHeight="1" x14ac:dyDescent="0.2">
      <c r="B233" s="98"/>
      <c r="C233" s="445" t="s">
        <v>498</v>
      </c>
      <c r="D233" s="446"/>
      <c r="E233" s="445"/>
      <c r="F233" s="446"/>
      <c r="G233" s="475" t="s">
        <v>783</v>
      </c>
      <c r="H233" s="475"/>
      <c r="I233" s="475"/>
      <c r="J233" s="475"/>
      <c r="K233" s="411" t="s">
        <v>1092</v>
      </c>
      <c r="L233" s="412"/>
      <c r="M233" s="412"/>
      <c r="N233" s="412"/>
      <c r="O233" s="412"/>
      <c r="P233" s="412"/>
      <c r="Q233" s="412"/>
      <c r="R233" s="412"/>
      <c r="S233" s="412"/>
      <c r="T233" s="413"/>
      <c r="U233" s="284"/>
    </row>
    <row r="234" spans="2:21" s="3" customFormat="1" ht="46.9" customHeight="1" x14ac:dyDescent="0.2">
      <c r="B234" s="98"/>
      <c r="C234" s="445" t="s">
        <v>517</v>
      </c>
      <c r="D234" s="446"/>
      <c r="E234" s="445"/>
      <c r="F234" s="446"/>
      <c r="G234" s="475" t="s">
        <v>788</v>
      </c>
      <c r="H234" s="475"/>
      <c r="I234" s="475"/>
      <c r="J234" s="475"/>
      <c r="K234" s="474" t="s">
        <v>1093</v>
      </c>
      <c r="L234" s="474"/>
      <c r="M234" s="474"/>
      <c r="N234" s="474"/>
      <c r="O234" s="474"/>
      <c r="P234" s="474"/>
      <c r="Q234" s="474"/>
      <c r="R234" s="474"/>
      <c r="S234" s="474"/>
      <c r="T234" s="474"/>
      <c r="U234" s="284"/>
    </row>
    <row r="235" spans="2:21" s="3" customFormat="1" ht="57.6" customHeight="1" x14ac:dyDescent="0.2">
      <c r="B235" s="113"/>
      <c r="C235" s="445" t="s">
        <v>747</v>
      </c>
      <c r="D235" s="446"/>
      <c r="E235" s="445"/>
      <c r="F235" s="446"/>
      <c r="G235" s="475" t="s">
        <v>748</v>
      </c>
      <c r="H235" s="475"/>
      <c r="I235" s="475"/>
      <c r="J235" s="475"/>
      <c r="K235" s="411" t="s">
        <v>1094</v>
      </c>
      <c r="L235" s="412"/>
      <c r="M235" s="412"/>
      <c r="N235" s="412"/>
      <c r="O235" s="412"/>
      <c r="P235" s="412"/>
      <c r="Q235" s="412"/>
      <c r="R235" s="412"/>
      <c r="S235" s="412"/>
      <c r="T235" s="413"/>
      <c r="U235" s="284"/>
    </row>
    <row r="236" spans="2:21" s="3" customFormat="1" ht="114" customHeight="1" x14ac:dyDescent="0.2">
      <c r="B236" s="113"/>
      <c r="C236" s="445" t="s">
        <v>749</v>
      </c>
      <c r="D236" s="446"/>
      <c r="E236" s="445"/>
      <c r="F236" s="446"/>
      <c r="G236" s="475" t="s">
        <v>785</v>
      </c>
      <c r="H236" s="475"/>
      <c r="I236" s="475"/>
      <c r="J236" s="475"/>
      <c r="K236" s="411" t="s">
        <v>1173</v>
      </c>
      <c r="L236" s="412"/>
      <c r="M236" s="412"/>
      <c r="N236" s="412"/>
      <c r="O236" s="412"/>
      <c r="P236" s="412"/>
      <c r="Q236" s="412"/>
      <c r="R236" s="412"/>
      <c r="S236" s="412"/>
      <c r="T236" s="413"/>
      <c r="U236" s="284"/>
    </row>
    <row r="237" spans="2:21" s="3" customFormat="1" ht="113.45" customHeight="1" x14ac:dyDescent="0.2">
      <c r="B237" s="114"/>
      <c r="C237" s="445" t="s">
        <v>820</v>
      </c>
      <c r="D237" s="446"/>
      <c r="E237" s="445"/>
      <c r="F237" s="446"/>
      <c r="G237" s="475" t="s">
        <v>1095</v>
      </c>
      <c r="H237" s="475"/>
      <c r="I237" s="475"/>
      <c r="J237" s="475"/>
      <c r="K237" s="411" t="s">
        <v>1174</v>
      </c>
      <c r="L237" s="412"/>
      <c r="M237" s="412"/>
      <c r="N237" s="412"/>
      <c r="O237" s="412"/>
      <c r="P237" s="412"/>
      <c r="Q237" s="412"/>
      <c r="R237" s="412"/>
      <c r="S237" s="412"/>
      <c r="T237" s="413"/>
      <c r="U237" s="284"/>
    </row>
    <row r="238" spans="2:21" s="3" customFormat="1" ht="71.45" customHeight="1" x14ac:dyDescent="0.2">
      <c r="B238" s="114"/>
      <c r="C238" s="445" t="s">
        <v>610</v>
      </c>
      <c r="D238" s="446"/>
      <c r="E238" s="445"/>
      <c r="F238" s="446"/>
      <c r="G238" s="408" t="s">
        <v>611</v>
      </c>
      <c r="H238" s="409"/>
      <c r="I238" s="409"/>
      <c r="J238" s="410"/>
      <c r="K238" s="411" t="s">
        <v>1102</v>
      </c>
      <c r="L238" s="412"/>
      <c r="M238" s="412"/>
      <c r="N238" s="412"/>
      <c r="O238" s="412"/>
      <c r="P238" s="412"/>
      <c r="Q238" s="412"/>
      <c r="R238" s="412"/>
      <c r="S238" s="412"/>
      <c r="T238" s="413"/>
      <c r="U238" s="284"/>
    </row>
    <row r="239" spans="2:21" s="3" customFormat="1" ht="86.45" customHeight="1" x14ac:dyDescent="0.2">
      <c r="B239" s="115"/>
      <c r="C239" s="445" t="s">
        <v>1096</v>
      </c>
      <c r="D239" s="446"/>
      <c r="E239" s="445"/>
      <c r="F239" s="446"/>
      <c r="G239" s="408" t="s">
        <v>1097</v>
      </c>
      <c r="H239" s="409"/>
      <c r="I239" s="409"/>
      <c r="J239" s="410"/>
      <c r="K239" s="388" t="s">
        <v>1175</v>
      </c>
      <c r="L239" s="388"/>
      <c r="M239" s="388"/>
      <c r="N239" s="388"/>
      <c r="O239" s="388"/>
      <c r="P239" s="388"/>
      <c r="Q239" s="388"/>
      <c r="R239" s="388"/>
      <c r="S239" s="388"/>
      <c r="T239" s="528"/>
      <c r="U239" s="284"/>
    </row>
    <row r="240" spans="2:21" s="3" customFormat="1" ht="109.15" customHeight="1" x14ac:dyDescent="0.2">
      <c r="B240" s="115"/>
      <c r="C240" s="445" t="s">
        <v>750</v>
      </c>
      <c r="D240" s="446"/>
      <c r="E240" s="445"/>
      <c r="F240" s="446"/>
      <c r="G240" s="408" t="s">
        <v>751</v>
      </c>
      <c r="H240" s="409"/>
      <c r="I240" s="409"/>
      <c r="J240" s="410"/>
      <c r="K240" s="388" t="s">
        <v>1119</v>
      </c>
      <c r="L240" s="388"/>
      <c r="M240" s="388"/>
      <c r="N240" s="388"/>
      <c r="O240" s="388"/>
      <c r="P240" s="388"/>
      <c r="Q240" s="388"/>
      <c r="R240" s="388"/>
      <c r="S240" s="388"/>
      <c r="T240" s="528"/>
      <c r="U240" s="284"/>
    </row>
    <row r="241" spans="2:22" s="3" customFormat="1" ht="43.9" customHeight="1" x14ac:dyDescent="0.2">
      <c r="B241" s="115"/>
      <c r="C241" s="445" t="s">
        <v>752</v>
      </c>
      <c r="D241" s="446"/>
      <c r="E241" s="445"/>
      <c r="F241" s="446"/>
      <c r="G241" s="408" t="s">
        <v>753</v>
      </c>
      <c r="H241" s="409"/>
      <c r="I241" s="409"/>
      <c r="J241" s="410"/>
      <c r="K241" s="754" t="s">
        <v>828</v>
      </c>
      <c r="L241" s="412"/>
      <c r="M241" s="412"/>
      <c r="N241" s="412"/>
      <c r="O241" s="412"/>
      <c r="P241" s="412"/>
      <c r="Q241" s="412"/>
      <c r="R241" s="412"/>
      <c r="S241" s="412"/>
      <c r="T241" s="413"/>
      <c r="U241" s="284"/>
    </row>
    <row r="242" spans="2:22" s="3" customFormat="1" ht="128.44999999999999" customHeight="1" x14ac:dyDescent="0.2">
      <c r="B242" s="114"/>
      <c r="C242" s="445" t="s">
        <v>754</v>
      </c>
      <c r="D242" s="446"/>
      <c r="E242" s="445"/>
      <c r="F242" s="446"/>
      <c r="G242" s="408" t="s">
        <v>908</v>
      </c>
      <c r="H242" s="409"/>
      <c r="I242" s="409"/>
      <c r="J242" s="410"/>
      <c r="K242" s="388" t="s">
        <v>1176</v>
      </c>
      <c r="L242" s="388"/>
      <c r="M242" s="388"/>
      <c r="N242" s="388"/>
      <c r="O242" s="388"/>
      <c r="P242" s="388"/>
      <c r="Q242" s="388"/>
      <c r="R242" s="388"/>
      <c r="S242" s="388"/>
      <c r="T242" s="528"/>
      <c r="U242" s="284"/>
    </row>
    <row r="243" spans="2:22" s="3" customFormat="1" ht="70.150000000000006" customHeight="1" x14ac:dyDescent="0.2">
      <c r="B243" s="125"/>
      <c r="C243" s="445" t="s">
        <v>755</v>
      </c>
      <c r="D243" s="446"/>
      <c r="E243" s="445"/>
      <c r="F243" s="446"/>
      <c r="G243" s="408" t="s">
        <v>756</v>
      </c>
      <c r="H243" s="409"/>
      <c r="I243" s="409"/>
      <c r="J243" s="410"/>
      <c r="K243" s="411" t="s">
        <v>1098</v>
      </c>
      <c r="L243" s="412"/>
      <c r="M243" s="412"/>
      <c r="N243" s="412"/>
      <c r="O243" s="412"/>
      <c r="P243" s="412"/>
      <c r="Q243" s="412"/>
      <c r="R243" s="412"/>
      <c r="S243" s="412"/>
      <c r="T243" s="413"/>
      <c r="U243" s="284"/>
    </row>
    <row r="244" spans="2:22" s="3" customFormat="1" ht="70.150000000000006" customHeight="1" x14ac:dyDescent="0.2">
      <c r="B244" s="125"/>
      <c r="C244" s="445" t="s">
        <v>757</v>
      </c>
      <c r="D244" s="446"/>
      <c r="E244" s="445" t="s">
        <v>758</v>
      </c>
      <c r="F244" s="446"/>
      <c r="G244" s="408" t="s">
        <v>759</v>
      </c>
      <c r="H244" s="409"/>
      <c r="I244" s="409"/>
      <c r="J244" s="410"/>
      <c r="K244" s="411" t="s">
        <v>1099</v>
      </c>
      <c r="L244" s="412"/>
      <c r="M244" s="412"/>
      <c r="N244" s="412"/>
      <c r="O244" s="412"/>
      <c r="P244" s="412"/>
      <c r="Q244" s="412"/>
      <c r="R244" s="412"/>
      <c r="S244" s="412"/>
      <c r="T244" s="413"/>
      <c r="U244" s="284"/>
    </row>
    <row r="245" spans="2:22" s="3" customFormat="1" ht="241.15" customHeight="1" x14ac:dyDescent="0.2">
      <c r="B245" s="126"/>
      <c r="C245" s="445" t="s">
        <v>760</v>
      </c>
      <c r="D245" s="446"/>
      <c r="E245" s="445" t="s">
        <v>837</v>
      </c>
      <c r="F245" s="446"/>
      <c r="G245" s="408" t="s">
        <v>821</v>
      </c>
      <c r="H245" s="409"/>
      <c r="I245" s="409"/>
      <c r="J245" s="410"/>
      <c r="K245" s="411" t="s">
        <v>1177</v>
      </c>
      <c r="L245" s="412"/>
      <c r="M245" s="412"/>
      <c r="N245" s="412"/>
      <c r="O245" s="412"/>
      <c r="P245" s="412"/>
      <c r="Q245" s="412"/>
      <c r="R245" s="412"/>
      <c r="S245" s="412"/>
      <c r="T245" s="413"/>
      <c r="U245" s="284"/>
    </row>
    <row r="246" spans="2:22" s="3" customFormat="1" ht="66" customHeight="1" x14ac:dyDescent="0.2">
      <c r="B246" s="136"/>
      <c r="C246" s="445" t="s">
        <v>1100</v>
      </c>
      <c r="D246" s="446"/>
      <c r="E246" s="445"/>
      <c r="F246" s="446"/>
      <c r="G246" s="408" t="s">
        <v>1101</v>
      </c>
      <c r="H246" s="409"/>
      <c r="I246" s="409"/>
      <c r="J246" s="410"/>
      <c r="K246" s="411" t="s">
        <v>1178</v>
      </c>
      <c r="L246" s="412"/>
      <c r="M246" s="412"/>
      <c r="N246" s="412"/>
      <c r="O246" s="412"/>
      <c r="P246" s="412"/>
      <c r="Q246" s="412"/>
      <c r="R246" s="412"/>
      <c r="S246" s="412"/>
      <c r="T246" s="413"/>
      <c r="U246" s="284"/>
    </row>
    <row r="247" spans="2:22" s="3" customFormat="1" ht="37.9" customHeight="1" x14ac:dyDescent="0.2">
      <c r="B247" s="299"/>
      <c r="C247" s="445" t="s">
        <v>761</v>
      </c>
      <c r="D247" s="446"/>
      <c r="E247" s="445"/>
      <c r="F247" s="446"/>
      <c r="G247" s="408" t="s">
        <v>762</v>
      </c>
      <c r="H247" s="409"/>
      <c r="I247" s="409"/>
      <c r="J247" s="410"/>
      <c r="K247" s="411" t="s">
        <v>829</v>
      </c>
      <c r="L247" s="412"/>
      <c r="M247" s="412"/>
      <c r="N247" s="412"/>
      <c r="O247" s="412"/>
      <c r="P247" s="412"/>
      <c r="Q247" s="412"/>
      <c r="R247" s="412"/>
      <c r="S247" s="412"/>
      <c r="T247" s="413"/>
      <c r="U247" s="284"/>
    </row>
    <row r="248" spans="2:22" s="3" customFormat="1" ht="37.9" customHeight="1" x14ac:dyDescent="0.2">
      <c r="B248" s="299"/>
      <c r="C248" s="445"/>
      <c r="D248" s="446"/>
      <c r="E248" s="445"/>
      <c r="F248" s="446"/>
      <c r="G248" s="408" t="s">
        <v>777</v>
      </c>
      <c r="H248" s="409"/>
      <c r="I248" s="409"/>
      <c r="J248" s="410"/>
      <c r="K248" s="411" t="s">
        <v>1120</v>
      </c>
      <c r="L248" s="412"/>
      <c r="M248" s="412"/>
      <c r="N248" s="412"/>
      <c r="O248" s="412"/>
      <c r="P248" s="412"/>
      <c r="Q248" s="412"/>
      <c r="R248" s="412"/>
      <c r="S248" s="412"/>
      <c r="T248" s="413"/>
      <c r="U248" s="284"/>
    </row>
    <row r="249" spans="2:22" s="3" customFormat="1" ht="43.15" customHeight="1" x14ac:dyDescent="0.2">
      <c r="B249" s="114"/>
      <c r="C249" s="445"/>
      <c r="D249" s="446"/>
      <c r="E249" s="445"/>
      <c r="F249" s="446"/>
      <c r="G249" s="404" t="s">
        <v>496</v>
      </c>
      <c r="H249" s="422"/>
      <c r="I249" s="422"/>
      <c r="J249" s="405"/>
      <c r="K249" s="411" t="s">
        <v>796</v>
      </c>
      <c r="L249" s="412"/>
      <c r="M249" s="412"/>
      <c r="N249" s="412"/>
      <c r="O249" s="412"/>
      <c r="P249" s="412"/>
      <c r="Q249" s="412"/>
      <c r="R249" s="412"/>
      <c r="S249" s="412"/>
      <c r="T249" s="413"/>
      <c r="U249" s="284"/>
    </row>
    <row r="250" spans="2:22" s="22" customFormat="1" x14ac:dyDescent="0.2">
      <c r="B250" s="755"/>
      <c r="C250" s="756"/>
      <c r="D250" s="756"/>
      <c r="E250" s="756"/>
      <c r="F250" s="756"/>
      <c r="G250" s="756"/>
      <c r="H250" s="756"/>
      <c r="I250" s="756"/>
      <c r="J250" s="756"/>
      <c r="K250" s="756"/>
      <c r="L250" s="756"/>
      <c r="M250" s="756"/>
      <c r="N250" s="756"/>
      <c r="O250" s="756"/>
      <c r="P250" s="756"/>
      <c r="Q250" s="756"/>
      <c r="R250" s="756"/>
      <c r="S250" s="756"/>
      <c r="T250" s="757"/>
    </row>
    <row r="251" spans="2:22" s="22" customFormat="1" ht="30.4" customHeight="1" x14ac:dyDescent="0.2">
      <c r="B251" s="551" t="s">
        <v>87</v>
      </c>
      <c r="C251" s="532" t="s">
        <v>406</v>
      </c>
      <c r="D251" s="533"/>
      <c r="E251" s="533"/>
      <c r="F251" s="533"/>
      <c r="G251" s="533"/>
      <c r="H251" s="533"/>
      <c r="I251" s="533"/>
      <c r="J251" s="533"/>
      <c r="K251" s="533"/>
      <c r="L251" s="533"/>
      <c r="M251" s="533"/>
      <c r="N251" s="533"/>
      <c r="O251" s="533"/>
      <c r="P251" s="533"/>
      <c r="Q251" s="533"/>
      <c r="R251" s="533"/>
      <c r="S251" s="533"/>
      <c r="T251" s="534"/>
    </row>
    <row r="252" spans="2:22" s="3" customFormat="1" ht="14.1" customHeight="1" x14ac:dyDescent="0.2">
      <c r="B252" s="552"/>
      <c r="C252" s="449" t="s">
        <v>115</v>
      </c>
      <c r="D252" s="450"/>
      <c r="E252" s="450"/>
      <c r="F252" s="450"/>
      <c r="G252" s="450"/>
      <c r="H252" s="450"/>
      <c r="I252" s="450"/>
      <c r="J252" s="450"/>
      <c r="K252" s="450"/>
      <c r="L252" s="451"/>
      <c r="M252" s="428"/>
      <c r="N252" s="429"/>
      <c r="O252" s="429"/>
      <c r="P252" s="429"/>
      <c r="Q252" s="429"/>
      <c r="R252" s="429"/>
      <c r="S252" s="429"/>
      <c r="T252" s="430"/>
    </row>
    <row r="253" spans="2:22" s="3" customFormat="1" ht="15" customHeight="1" x14ac:dyDescent="0.2">
      <c r="B253" s="552"/>
      <c r="C253" s="437" t="s">
        <v>73</v>
      </c>
      <c r="D253" s="437"/>
      <c r="E253" s="437"/>
      <c r="F253" s="437" t="s">
        <v>349</v>
      </c>
      <c r="G253" s="437"/>
      <c r="H253" s="437" t="s">
        <v>63</v>
      </c>
      <c r="I253" s="437"/>
      <c r="J253" s="437" t="s">
        <v>74</v>
      </c>
      <c r="K253" s="437"/>
      <c r="L253" s="437"/>
      <c r="M253" s="431"/>
      <c r="N253" s="432"/>
      <c r="O253" s="432"/>
      <c r="P253" s="432"/>
      <c r="Q253" s="432"/>
      <c r="R253" s="432"/>
      <c r="S253" s="432"/>
      <c r="T253" s="433"/>
    </row>
    <row r="254" spans="2:22" s="3" customFormat="1" ht="21.75" customHeight="1" x14ac:dyDescent="0.2">
      <c r="B254" s="552"/>
      <c r="C254" s="375" t="s">
        <v>75</v>
      </c>
      <c r="D254" s="376"/>
      <c r="E254" s="377"/>
      <c r="F254" s="558">
        <v>1</v>
      </c>
      <c r="G254" s="559"/>
      <c r="H254" s="558">
        <v>1</v>
      </c>
      <c r="I254" s="559"/>
      <c r="J254" s="558">
        <f>F254-H254</f>
        <v>0</v>
      </c>
      <c r="K254" s="577"/>
      <c r="L254" s="559"/>
      <c r="M254" s="431"/>
      <c r="N254" s="432"/>
      <c r="O254" s="432"/>
      <c r="P254" s="432"/>
      <c r="Q254" s="432"/>
      <c r="R254" s="432"/>
      <c r="S254" s="432"/>
      <c r="T254" s="433"/>
      <c r="V254" s="73"/>
    </row>
    <row r="255" spans="2:22" s="3" customFormat="1" ht="22.5" customHeight="1" x14ac:dyDescent="0.2">
      <c r="B255" s="552"/>
      <c r="C255" s="61"/>
      <c r="D255" s="61"/>
      <c r="E255" s="61"/>
      <c r="F255" s="60"/>
      <c r="G255" s="60"/>
      <c r="H255" s="60"/>
      <c r="I255" s="60"/>
      <c r="J255" s="60"/>
      <c r="K255" s="60"/>
      <c r="L255" s="60"/>
      <c r="M255" s="431"/>
      <c r="N255" s="432"/>
      <c r="O255" s="432"/>
      <c r="P255" s="432"/>
      <c r="Q255" s="432"/>
      <c r="R255" s="432"/>
      <c r="S255" s="432"/>
      <c r="T255" s="433"/>
    </row>
    <row r="256" spans="2:22" s="3" customFormat="1" ht="37.9" customHeight="1" x14ac:dyDescent="0.2">
      <c r="B256" s="552"/>
      <c r="C256" s="441" t="s">
        <v>76</v>
      </c>
      <c r="D256" s="443"/>
      <c r="E256" s="441" t="s">
        <v>65</v>
      </c>
      <c r="F256" s="443"/>
      <c r="G256" s="63" t="s">
        <v>77</v>
      </c>
      <c r="H256" s="549" t="s">
        <v>78</v>
      </c>
      <c r="I256" s="550"/>
      <c r="J256" s="63" t="s">
        <v>79</v>
      </c>
      <c r="K256" s="549" t="s">
        <v>80</v>
      </c>
      <c r="L256" s="550"/>
      <c r="M256" s="431"/>
      <c r="N256" s="432"/>
      <c r="O256" s="432"/>
      <c r="P256" s="432"/>
      <c r="Q256" s="432"/>
      <c r="R256" s="432"/>
      <c r="S256" s="432"/>
      <c r="T256" s="433"/>
    </row>
    <row r="257" spans="2:22" s="3" customFormat="1" ht="22.5" customHeight="1" x14ac:dyDescent="0.2">
      <c r="B257" s="552"/>
      <c r="C257" s="547">
        <v>42689</v>
      </c>
      <c r="D257" s="548"/>
      <c r="E257" s="547">
        <v>42840</v>
      </c>
      <c r="F257" s="548"/>
      <c r="G257" s="17">
        <f>+K154</f>
        <v>151</v>
      </c>
      <c r="H257" s="568">
        <f>100/G257</f>
        <v>0.66225165562913912</v>
      </c>
      <c r="I257" s="569"/>
      <c r="J257" s="17">
        <v>20</v>
      </c>
      <c r="K257" s="541">
        <v>100</v>
      </c>
      <c r="L257" s="542"/>
      <c r="M257" s="431"/>
      <c r="N257" s="432"/>
      <c r="O257" s="432"/>
      <c r="P257" s="432"/>
      <c r="Q257" s="432"/>
      <c r="R257" s="432"/>
      <c r="S257" s="432"/>
      <c r="T257" s="433"/>
    </row>
    <row r="258" spans="2:22" s="3" customFormat="1" ht="15.75" customHeight="1" x14ac:dyDescent="0.2">
      <c r="B258" s="552"/>
      <c r="C258" s="61"/>
      <c r="D258" s="62"/>
      <c r="E258" s="59"/>
      <c r="F258" s="17"/>
      <c r="G258" s="20"/>
      <c r="H258" s="20"/>
      <c r="I258" s="17"/>
      <c r="J258" s="19"/>
      <c r="K258" s="19"/>
      <c r="L258" s="60"/>
      <c r="M258" s="431"/>
      <c r="N258" s="432"/>
      <c r="O258" s="432"/>
      <c r="P258" s="432"/>
      <c r="Q258" s="432"/>
      <c r="R258" s="432"/>
      <c r="S258" s="432"/>
      <c r="T258" s="433"/>
    </row>
    <row r="259" spans="2:22" s="3" customFormat="1" ht="29.25" customHeight="1" x14ac:dyDescent="0.2">
      <c r="B259" s="552"/>
      <c r="C259" s="449" t="s">
        <v>81</v>
      </c>
      <c r="D259" s="450"/>
      <c r="E259" s="450"/>
      <c r="F259" s="450"/>
      <c r="G259" s="450"/>
      <c r="H259" s="450"/>
      <c r="I259" s="450"/>
      <c r="J259" s="450"/>
      <c r="K259" s="450"/>
      <c r="L259" s="451"/>
      <c r="M259" s="431"/>
      <c r="N259" s="432"/>
      <c r="O259" s="432"/>
      <c r="P259" s="432"/>
      <c r="Q259" s="432"/>
      <c r="R259" s="432"/>
      <c r="S259" s="432"/>
      <c r="T259" s="433"/>
      <c r="V259" s="23"/>
    </row>
    <row r="260" spans="2:22" s="3" customFormat="1" ht="40.5" customHeight="1" x14ac:dyDescent="0.2">
      <c r="B260" s="552"/>
      <c r="C260" s="564" t="s">
        <v>88</v>
      </c>
      <c r="D260" s="564"/>
      <c r="E260" s="564"/>
      <c r="F260" s="71">
        <v>25</v>
      </c>
      <c r="G260" s="388" t="s">
        <v>89</v>
      </c>
      <c r="H260" s="388"/>
      <c r="I260" s="21">
        <v>15</v>
      </c>
      <c r="J260" s="388" t="s">
        <v>90</v>
      </c>
      <c r="K260" s="388"/>
      <c r="L260" s="59">
        <v>10</v>
      </c>
      <c r="M260" s="434"/>
      <c r="N260" s="435"/>
      <c r="O260" s="435"/>
      <c r="P260" s="435"/>
      <c r="Q260" s="435"/>
      <c r="R260" s="435"/>
      <c r="S260" s="435"/>
      <c r="T260" s="436"/>
    </row>
    <row r="261" spans="2:22" s="3" customFormat="1" ht="27" customHeight="1" x14ac:dyDescent="0.2">
      <c r="B261" s="552"/>
      <c r="C261" s="543" t="s">
        <v>91</v>
      </c>
      <c r="D261" s="544"/>
      <c r="E261" s="544"/>
      <c r="F261" s="544"/>
      <c r="G261" s="544"/>
      <c r="H261" s="544"/>
      <c r="I261" s="544"/>
      <c r="J261" s="544"/>
      <c r="K261" s="544"/>
      <c r="L261" s="544"/>
      <c r="M261" s="544"/>
      <c r="N261" s="544"/>
      <c r="O261" s="544"/>
      <c r="P261" s="544"/>
      <c r="Q261" s="544"/>
      <c r="R261" s="544"/>
      <c r="S261" s="544"/>
      <c r="T261" s="545"/>
    </row>
    <row r="262" spans="2:22" s="3" customFormat="1" ht="22.5" customHeight="1" x14ac:dyDescent="0.2">
      <c r="B262" s="552"/>
      <c r="C262" s="438" t="s">
        <v>82</v>
      </c>
      <c r="D262" s="439"/>
      <c r="E262" s="439"/>
      <c r="F262" s="440"/>
      <c r="G262" s="556" t="s">
        <v>92</v>
      </c>
      <c r="H262" s="556"/>
      <c r="I262" s="556"/>
      <c r="J262" s="437" t="s">
        <v>93</v>
      </c>
      <c r="K262" s="437"/>
      <c r="L262" s="437"/>
      <c r="M262" s="428" t="s">
        <v>83</v>
      </c>
      <c r="N262" s="429"/>
      <c r="O262" s="429"/>
      <c r="P262" s="429"/>
      <c r="Q262" s="429"/>
      <c r="R262" s="429"/>
      <c r="S262" s="429"/>
      <c r="T262" s="430"/>
    </row>
    <row r="263" spans="2:22" s="3" customFormat="1" ht="32.25" customHeight="1" x14ac:dyDescent="0.2">
      <c r="B263" s="552"/>
      <c r="C263" s="556" t="s">
        <v>84</v>
      </c>
      <c r="D263" s="556"/>
      <c r="E263" s="438" t="s">
        <v>350</v>
      </c>
      <c r="F263" s="440"/>
      <c r="G263" s="556"/>
      <c r="H263" s="556"/>
      <c r="I263" s="556"/>
      <c r="J263" s="437"/>
      <c r="K263" s="437"/>
      <c r="L263" s="437"/>
      <c r="M263" s="434"/>
      <c r="N263" s="435"/>
      <c r="O263" s="435"/>
      <c r="P263" s="435"/>
      <c r="Q263" s="435"/>
      <c r="R263" s="435"/>
      <c r="S263" s="435"/>
      <c r="T263" s="436"/>
    </row>
    <row r="264" spans="2:22" s="3" customFormat="1" ht="31.5" customHeight="1" x14ac:dyDescent="0.2">
      <c r="B264" s="552"/>
      <c r="C264" s="570" t="s">
        <v>407</v>
      </c>
      <c r="D264" s="570"/>
      <c r="E264" s="570" t="s">
        <v>408</v>
      </c>
      <c r="F264" s="570"/>
      <c r="G264" s="384" t="s">
        <v>409</v>
      </c>
      <c r="H264" s="384"/>
      <c r="I264" s="384"/>
      <c r="J264" s="557">
        <v>1</v>
      </c>
      <c r="K264" s="557"/>
      <c r="L264" s="557"/>
      <c r="M264" s="546" t="s">
        <v>411</v>
      </c>
      <c r="N264" s="546"/>
      <c r="O264" s="546"/>
      <c r="P264" s="546"/>
      <c r="Q264" s="546"/>
      <c r="R264" s="546"/>
      <c r="S264" s="546"/>
      <c r="T264" s="546"/>
    </row>
    <row r="265" spans="2:22" s="3" customFormat="1" ht="15" customHeight="1" x14ac:dyDescent="0.2">
      <c r="B265" s="441"/>
      <c r="C265" s="442"/>
      <c r="D265" s="442"/>
      <c r="E265" s="442"/>
      <c r="F265" s="442"/>
      <c r="G265" s="442"/>
      <c r="H265" s="442"/>
      <c r="I265" s="442"/>
      <c r="J265" s="442"/>
      <c r="K265" s="442"/>
      <c r="L265" s="442"/>
      <c r="M265" s="442"/>
      <c r="N265" s="442"/>
      <c r="O265" s="442"/>
      <c r="P265" s="442"/>
      <c r="Q265" s="442"/>
      <c r="R265" s="442"/>
      <c r="S265" s="442"/>
      <c r="T265" s="443"/>
    </row>
    <row r="266" spans="2:22" s="3" customFormat="1" ht="27.4" customHeight="1" x14ac:dyDescent="0.2">
      <c r="B266" s="532" t="s">
        <v>70</v>
      </c>
      <c r="C266" s="533"/>
      <c r="D266" s="533"/>
      <c r="E266" s="533"/>
      <c r="F266" s="533"/>
      <c r="G266" s="533"/>
      <c r="H266" s="533"/>
      <c r="I266" s="533"/>
      <c r="J266" s="533"/>
      <c r="K266" s="533"/>
      <c r="L266" s="533"/>
      <c r="M266" s="533"/>
      <c r="N266" s="533"/>
      <c r="O266" s="533"/>
      <c r="P266" s="533"/>
      <c r="Q266" s="533"/>
      <c r="R266" s="533"/>
      <c r="S266" s="533"/>
      <c r="T266" s="534"/>
    </row>
    <row r="267" spans="2:22" s="3" customFormat="1" ht="22.5" customHeight="1" x14ac:dyDescent="0.2">
      <c r="B267" s="449" t="s">
        <v>115</v>
      </c>
      <c r="C267" s="450"/>
      <c r="D267" s="450"/>
      <c r="E267" s="450"/>
      <c r="F267" s="450"/>
      <c r="G267" s="450"/>
      <c r="H267" s="450"/>
      <c r="I267" s="450"/>
      <c r="J267" s="450"/>
      <c r="K267" s="451"/>
      <c r="L267" s="441"/>
      <c r="M267" s="442"/>
      <c r="N267" s="442"/>
      <c r="O267" s="442"/>
      <c r="P267" s="442"/>
      <c r="Q267" s="442"/>
      <c r="R267" s="442"/>
      <c r="S267" s="442"/>
      <c r="T267" s="443"/>
    </row>
    <row r="268" spans="2:22" s="3" customFormat="1" ht="22.5" customHeight="1" x14ac:dyDescent="0.2">
      <c r="B268" s="437" t="s">
        <v>73</v>
      </c>
      <c r="C268" s="437"/>
      <c r="D268" s="437"/>
      <c r="E268" s="441" t="s">
        <v>349</v>
      </c>
      <c r="F268" s="443"/>
      <c r="G268" s="437" t="s">
        <v>63</v>
      </c>
      <c r="H268" s="437"/>
      <c r="I268" s="437" t="s">
        <v>86</v>
      </c>
      <c r="J268" s="437"/>
      <c r="K268" s="437"/>
      <c r="L268" s="455"/>
      <c r="M268" s="456"/>
      <c r="N268" s="456"/>
      <c r="O268" s="456"/>
      <c r="P268" s="456"/>
      <c r="Q268" s="456"/>
      <c r="R268" s="456"/>
      <c r="S268" s="456"/>
      <c r="T268" s="457"/>
    </row>
    <row r="269" spans="2:22" s="3" customFormat="1" ht="22.5" customHeight="1" x14ac:dyDescent="0.2">
      <c r="B269" s="388" t="s">
        <v>75</v>
      </c>
      <c r="C269" s="388"/>
      <c r="D269" s="388"/>
      <c r="E269" s="389">
        <f>+G272/100</f>
        <v>0.77329999999999999</v>
      </c>
      <c r="F269" s="390"/>
      <c r="G269" s="424">
        <v>0.8407</v>
      </c>
      <c r="H269" s="424"/>
      <c r="I269" s="423">
        <f>+E269-G269</f>
        <v>-6.7400000000000015E-2</v>
      </c>
      <c r="J269" s="423"/>
      <c r="K269" s="423"/>
      <c r="L269" s="553"/>
      <c r="M269" s="554"/>
      <c r="N269" s="554"/>
      <c r="O269" s="554"/>
      <c r="P269" s="554"/>
      <c r="Q269" s="554"/>
      <c r="R269" s="554"/>
      <c r="S269" s="554"/>
      <c r="T269" s="555"/>
    </row>
    <row r="270" spans="2:22" s="3" customFormat="1" ht="22.5" customHeight="1" x14ac:dyDescent="0.2">
      <c r="B270" s="419"/>
      <c r="C270" s="420"/>
      <c r="D270" s="420"/>
      <c r="E270" s="420"/>
      <c r="F270" s="420"/>
      <c r="G270" s="420"/>
      <c r="H270" s="420"/>
      <c r="I270" s="420"/>
      <c r="J270" s="420"/>
      <c r="K270" s="421"/>
      <c r="L270" s="553"/>
      <c r="M270" s="554"/>
      <c r="N270" s="554"/>
      <c r="O270" s="554"/>
      <c r="P270" s="554"/>
      <c r="Q270" s="554"/>
      <c r="R270" s="554"/>
      <c r="S270" s="554"/>
      <c r="T270" s="555"/>
    </row>
    <row r="271" spans="2:22" s="3" customFormat="1" ht="34.9" customHeight="1" x14ac:dyDescent="0.2">
      <c r="B271" s="437" t="s">
        <v>76</v>
      </c>
      <c r="C271" s="437"/>
      <c r="D271" s="437" t="s">
        <v>65</v>
      </c>
      <c r="E271" s="437"/>
      <c r="F271" s="63" t="s">
        <v>77</v>
      </c>
      <c r="G271" s="549" t="s">
        <v>80</v>
      </c>
      <c r="H271" s="572"/>
      <c r="I271" s="572"/>
      <c r="J271" s="572"/>
      <c r="K271" s="550"/>
      <c r="L271" s="553"/>
      <c r="M271" s="554"/>
      <c r="N271" s="554"/>
      <c r="O271" s="554"/>
      <c r="P271" s="554"/>
      <c r="Q271" s="554"/>
      <c r="R271" s="554"/>
      <c r="S271" s="554"/>
      <c r="T271" s="555"/>
    </row>
    <row r="272" spans="2:22" s="3" customFormat="1" ht="30" customHeight="1" x14ac:dyDescent="0.2">
      <c r="B272" s="531">
        <f>I155</f>
        <v>42684</v>
      </c>
      <c r="C272" s="384"/>
      <c r="D272" s="531">
        <f>J155</f>
        <v>44923</v>
      </c>
      <c r="E272" s="384"/>
      <c r="F272" s="17">
        <f>K155</f>
        <v>2239</v>
      </c>
      <c r="G272" s="452">
        <v>77.33</v>
      </c>
      <c r="H272" s="453"/>
      <c r="I272" s="453"/>
      <c r="J272" s="453"/>
      <c r="K272" s="454"/>
      <c r="L272" s="553"/>
      <c r="M272" s="554"/>
      <c r="N272" s="554"/>
      <c r="O272" s="554"/>
      <c r="P272" s="554"/>
      <c r="Q272" s="554"/>
      <c r="R272" s="554"/>
      <c r="S272" s="554"/>
      <c r="T272" s="555"/>
    </row>
    <row r="273" spans="2:39" s="3" customFormat="1" ht="25.5" customHeight="1" x14ac:dyDescent="0.2">
      <c r="B273" s="419"/>
      <c r="C273" s="420"/>
      <c r="D273" s="420"/>
      <c r="E273" s="420"/>
      <c r="F273" s="420"/>
      <c r="G273" s="420"/>
      <c r="H273" s="420"/>
      <c r="I273" s="420"/>
      <c r="J273" s="420"/>
      <c r="K273" s="421"/>
      <c r="L273" s="553"/>
      <c r="M273" s="554"/>
      <c r="N273" s="554"/>
      <c r="O273" s="554"/>
      <c r="P273" s="554"/>
      <c r="Q273" s="554"/>
      <c r="R273" s="554"/>
      <c r="S273" s="554"/>
      <c r="T273" s="555"/>
    </row>
    <row r="274" spans="2:39" s="3" customFormat="1" ht="24" customHeight="1" x14ac:dyDescent="0.2">
      <c r="B274" s="449" t="s">
        <v>81</v>
      </c>
      <c r="C274" s="450"/>
      <c r="D274" s="450"/>
      <c r="E274" s="450"/>
      <c r="F274" s="450"/>
      <c r="G274" s="450"/>
      <c r="H274" s="450"/>
      <c r="I274" s="450"/>
      <c r="J274" s="450"/>
      <c r="K274" s="451"/>
      <c r="L274" s="458"/>
      <c r="M274" s="459"/>
      <c r="N274" s="459"/>
      <c r="O274" s="459"/>
      <c r="P274" s="459"/>
      <c r="Q274" s="459"/>
      <c r="R274" s="459"/>
      <c r="S274" s="459"/>
      <c r="T274" s="460"/>
    </row>
    <row r="275" spans="2:39" s="3" customFormat="1" ht="37.5" customHeight="1" x14ac:dyDescent="0.2">
      <c r="B275" s="574" t="s">
        <v>94</v>
      </c>
      <c r="C275" s="575"/>
      <c r="D275" s="575"/>
      <c r="E275" s="575"/>
      <c r="F275" s="576"/>
      <c r="G275" s="447" t="s">
        <v>95</v>
      </c>
      <c r="H275" s="447"/>
      <c r="I275" s="573" t="s">
        <v>96</v>
      </c>
      <c r="J275" s="573"/>
      <c r="K275" s="64" t="s">
        <v>287</v>
      </c>
      <c r="L275" s="574" t="s">
        <v>97</v>
      </c>
      <c r="M275" s="575"/>
      <c r="N275" s="575"/>
      <c r="O275" s="575"/>
      <c r="P275" s="575"/>
      <c r="Q275" s="575"/>
      <c r="R275" s="575"/>
      <c r="S275" s="575"/>
      <c r="T275" s="576"/>
    </row>
    <row r="276" spans="2:39" s="3" customFormat="1" ht="33" customHeight="1" x14ac:dyDescent="0.25">
      <c r="B276" s="535" t="s">
        <v>98</v>
      </c>
      <c r="C276" s="536"/>
      <c r="D276" s="536"/>
      <c r="E276" s="536"/>
      <c r="F276" s="537"/>
      <c r="G276" s="437" t="s">
        <v>99</v>
      </c>
      <c r="H276" s="437"/>
      <c r="I276" s="571" t="s">
        <v>99</v>
      </c>
      <c r="J276" s="571"/>
      <c r="K276" s="24"/>
      <c r="L276" s="538"/>
      <c r="M276" s="539"/>
      <c r="N276" s="539"/>
      <c r="O276" s="539"/>
      <c r="P276" s="539"/>
      <c r="Q276" s="539"/>
      <c r="R276" s="539"/>
      <c r="S276" s="539"/>
      <c r="T276" s="540"/>
    </row>
    <row r="277" spans="2:39" s="3" customFormat="1" ht="28.15" customHeight="1" x14ac:dyDescent="0.2">
      <c r="B277" s="391" t="s">
        <v>82</v>
      </c>
      <c r="C277" s="391"/>
      <c r="D277" s="391"/>
      <c r="E277" s="391"/>
      <c r="F277" s="391" t="s">
        <v>45</v>
      </c>
      <c r="G277" s="391"/>
      <c r="H277" s="391"/>
      <c r="I277" s="391"/>
      <c r="J277" s="579" t="s">
        <v>83</v>
      </c>
      <c r="K277" s="580"/>
      <c r="L277" s="580"/>
      <c r="M277" s="580"/>
      <c r="N277" s="580"/>
      <c r="O277" s="580"/>
      <c r="P277" s="580"/>
      <c r="Q277" s="580"/>
      <c r="R277" s="580"/>
      <c r="S277" s="580"/>
      <c r="T277" s="581"/>
    </row>
    <row r="278" spans="2:39" s="3" customFormat="1" ht="28.15" customHeight="1" x14ac:dyDescent="0.2">
      <c r="B278" s="391" t="s">
        <v>84</v>
      </c>
      <c r="C278" s="391"/>
      <c r="D278" s="391" t="s">
        <v>350</v>
      </c>
      <c r="E278" s="391"/>
      <c r="F278" s="391"/>
      <c r="G278" s="391"/>
      <c r="H278" s="391"/>
      <c r="I278" s="391"/>
      <c r="J278" s="582"/>
      <c r="K278" s="583"/>
      <c r="L278" s="583"/>
      <c r="M278" s="583"/>
      <c r="N278" s="583"/>
      <c r="O278" s="583"/>
      <c r="P278" s="583"/>
      <c r="Q278" s="583"/>
      <c r="R278" s="583"/>
      <c r="S278" s="583"/>
      <c r="T278" s="584"/>
    </row>
    <row r="279" spans="2:39" s="3" customFormat="1" ht="138" customHeight="1" x14ac:dyDescent="0.2">
      <c r="B279" s="404" t="s">
        <v>531</v>
      </c>
      <c r="C279" s="405"/>
      <c r="D279" s="404" t="s">
        <v>532</v>
      </c>
      <c r="E279" s="405"/>
      <c r="F279" s="408" t="s">
        <v>811</v>
      </c>
      <c r="G279" s="409"/>
      <c r="H279" s="409"/>
      <c r="I279" s="410"/>
      <c r="J279" s="411" t="s">
        <v>1179</v>
      </c>
      <c r="K279" s="412"/>
      <c r="L279" s="412"/>
      <c r="M279" s="412"/>
      <c r="N279" s="412"/>
      <c r="O279" s="412"/>
      <c r="P279" s="412"/>
      <c r="Q279" s="412"/>
      <c r="R279" s="412"/>
      <c r="S279" s="412"/>
      <c r="T279" s="413"/>
      <c r="U279" s="284"/>
    </row>
    <row r="280" spans="2:39" s="3" customFormat="1" ht="43.9" customHeight="1" x14ac:dyDescent="0.2">
      <c r="B280" s="404" t="s">
        <v>896</v>
      </c>
      <c r="C280" s="405"/>
      <c r="D280" s="404" t="s">
        <v>897</v>
      </c>
      <c r="E280" s="405"/>
      <c r="F280" s="408" t="s">
        <v>898</v>
      </c>
      <c r="G280" s="409"/>
      <c r="H280" s="409"/>
      <c r="I280" s="410"/>
      <c r="J280" s="411" t="s">
        <v>1180</v>
      </c>
      <c r="K280" s="412"/>
      <c r="L280" s="412"/>
      <c r="M280" s="412"/>
      <c r="N280" s="412"/>
      <c r="O280" s="412"/>
      <c r="P280" s="412"/>
      <c r="Q280" s="412"/>
      <c r="R280" s="412"/>
      <c r="S280" s="412"/>
      <c r="T280" s="413"/>
      <c r="U280" s="284"/>
    </row>
    <row r="281" spans="2:39" s="3" customFormat="1" ht="39" customHeight="1" x14ac:dyDescent="0.2">
      <c r="B281" s="404" t="s">
        <v>500</v>
      </c>
      <c r="C281" s="405"/>
      <c r="D281" s="404" t="s">
        <v>501</v>
      </c>
      <c r="E281" s="405"/>
      <c r="F281" s="404" t="s">
        <v>557</v>
      </c>
      <c r="G281" s="422"/>
      <c r="H281" s="422"/>
      <c r="I281" s="405"/>
      <c r="J281" s="411" t="s">
        <v>529</v>
      </c>
      <c r="K281" s="412"/>
      <c r="L281" s="412"/>
      <c r="M281" s="412"/>
      <c r="N281" s="412"/>
      <c r="O281" s="412"/>
      <c r="P281" s="412"/>
      <c r="Q281" s="412"/>
      <c r="R281" s="412"/>
      <c r="S281" s="412"/>
      <c r="T281" s="413"/>
      <c r="U281" s="284"/>
    </row>
    <row r="282" spans="2:39" s="3" customFormat="1" ht="84" customHeight="1" x14ac:dyDescent="0.2">
      <c r="B282" s="404" t="s">
        <v>564</v>
      </c>
      <c r="C282" s="405"/>
      <c r="D282" s="404"/>
      <c r="E282" s="405"/>
      <c r="F282" s="404" t="s">
        <v>502</v>
      </c>
      <c r="G282" s="422"/>
      <c r="H282" s="422"/>
      <c r="I282" s="405"/>
      <c r="J282" s="411" t="s">
        <v>909</v>
      </c>
      <c r="K282" s="412"/>
      <c r="L282" s="412"/>
      <c r="M282" s="412"/>
      <c r="N282" s="412"/>
      <c r="O282" s="412"/>
      <c r="P282" s="412"/>
      <c r="Q282" s="412"/>
      <c r="R282" s="412"/>
      <c r="S282" s="412"/>
      <c r="T282" s="413"/>
      <c r="U282" s="284"/>
    </row>
    <row r="283" spans="2:39" s="3" customFormat="1" ht="15" customHeight="1" x14ac:dyDescent="0.2">
      <c r="B283" s="441"/>
      <c r="C283" s="442"/>
      <c r="D283" s="442"/>
      <c r="E283" s="442"/>
      <c r="F283" s="442"/>
      <c r="G283" s="442"/>
      <c r="H283" s="442"/>
      <c r="I283" s="442"/>
      <c r="J283" s="442"/>
      <c r="K283" s="442"/>
      <c r="L283" s="442"/>
      <c r="M283" s="442"/>
      <c r="N283" s="442"/>
      <c r="O283" s="442"/>
      <c r="P283" s="442"/>
      <c r="Q283" s="442"/>
      <c r="R283" s="442"/>
      <c r="S283" s="442"/>
      <c r="T283" s="443"/>
    </row>
    <row r="284" spans="2:39" s="3" customFormat="1" ht="22.5" customHeight="1" x14ac:dyDescent="0.2">
      <c r="B284" s="561" t="s">
        <v>100</v>
      </c>
      <c r="C284" s="562"/>
      <c r="D284" s="562"/>
      <c r="E284" s="562"/>
      <c r="F284" s="562"/>
      <c r="G284" s="562"/>
      <c r="H284" s="562"/>
      <c r="I284" s="562"/>
      <c r="J284" s="562"/>
      <c r="K284" s="562"/>
      <c r="L284" s="562"/>
      <c r="M284" s="562"/>
      <c r="N284" s="562"/>
      <c r="O284" s="562"/>
      <c r="P284" s="562"/>
      <c r="Q284" s="562"/>
      <c r="R284" s="562"/>
      <c r="S284" s="562"/>
      <c r="T284" s="563"/>
    </row>
    <row r="285" spans="2:39" s="3" customFormat="1" ht="30.4" customHeight="1" x14ac:dyDescent="0.2">
      <c r="B285" s="551" t="s">
        <v>85</v>
      </c>
      <c r="C285" s="565" t="s">
        <v>499</v>
      </c>
      <c r="D285" s="566"/>
      <c r="E285" s="566"/>
      <c r="F285" s="566"/>
      <c r="G285" s="566"/>
      <c r="H285" s="566"/>
      <c r="I285" s="566"/>
      <c r="J285" s="566"/>
      <c r="K285" s="566"/>
      <c r="L285" s="566"/>
      <c r="M285" s="566"/>
      <c r="N285" s="566"/>
      <c r="O285" s="566"/>
      <c r="P285" s="566"/>
      <c r="Q285" s="566"/>
      <c r="R285" s="566"/>
      <c r="S285" s="566"/>
      <c r="T285" s="567"/>
    </row>
    <row r="286" spans="2:39" s="3" customFormat="1" ht="22.5" customHeight="1" x14ac:dyDescent="0.2">
      <c r="B286" s="552"/>
      <c r="C286" s="449" t="s">
        <v>115</v>
      </c>
      <c r="D286" s="450"/>
      <c r="E286" s="450"/>
      <c r="F286" s="450"/>
      <c r="G286" s="450"/>
      <c r="H286" s="450"/>
      <c r="I286" s="450"/>
      <c r="J286" s="450"/>
      <c r="K286" s="450"/>
      <c r="L286" s="451"/>
      <c r="M286" s="449"/>
      <c r="N286" s="450"/>
      <c r="O286" s="450"/>
      <c r="P286" s="450"/>
      <c r="Q286" s="450"/>
      <c r="R286" s="450"/>
      <c r="S286" s="450"/>
      <c r="T286" s="451"/>
    </row>
    <row r="287" spans="2:39" s="3" customFormat="1" ht="22.5" customHeight="1" x14ac:dyDescent="0.2">
      <c r="B287" s="552"/>
      <c r="C287" s="437" t="s">
        <v>73</v>
      </c>
      <c r="D287" s="437"/>
      <c r="E287" s="437"/>
      <c r="F287" s="437" t="s">
        <v>349</v>
      </c>
      <c r="G287" s="437"/>
      <c r="H287" s="437" t="s">
        <v>63</v>
      </c>
      <c r="I287" s="437"/>
      <c r="J287" s="437" t="s">
        <v>86</v>
      </c>
      <c r="K287" s="437"/>
      <c r="L287" s="437"/>
      <c r="M287" s="455"/>
      <c r="N287" s="456"/>
      <c r="O287" s="456"/>
      <c r="P287" s="456"/>
      <c r="Q287" s="456"/>
      <c r="R287" s="456"/>
      <c r="S287" s="456"/>
      <c r="T287" s="457"/>
    </row>
    <row r="288" spans="2:39" s="3" customFormat="1" ht="22.15" customHeight="1" x14ac:dyDescent="0.2">
      <c r="B288" s="552"/>
      <c r="C288" s="441" t="s">
        <v>73</v>
      </c>
      <c r="D288" s="442"/>
      <c r="E288" s="443"/>
      <c r="F288" s="441" t="s">
        <v>349</v>
      </c>
      <c r="G288" s="443"/>
      <c r="H288" s="441" t="s">
        <v>63</v>
      </c>
      <c r="I288" s="443"/>
      <c r="J288" s="441" t="s">
        <v>86</v>
      </c>
      <c r="K288" s="442"/>
      <c r="L288" s="443"/>
      <c r="M288" s="553"/>
      <c r="N288" s="554"/>
      <c r="O288" s="554"/>
      <c r="P288" s="554"/>
      <c r="Q288" s="554"/>
      <c r="R288" s="554"/>
      <c r="S288" s="554"/>
      <c r="T288" s="555"/>
      <c r="V288" s="46"/>
      <c r="W288" s="46"/>
      <c r="X288" s="46"/>
      <c r="Y288" s="46"/>
      <c r="Z288" s="46"/>
      <c r="AA288" s="46"/>
      <c r="AB288" s="46"/>
      <c r="AC288" s="46"/>
      <c r="AD288" s="46"/>
      <c r="AE288" s="46"/>
      <c r="AF288" s="46"/>
      <c r="AG288" s="46"/>
      <c r="AH288" s="46"/>
      <c r="AI288" s="46"/>
      <c r="AJ288" s="46"/>
      <c r="AK288" s="46"/>
      <c r="AL288" s="46"/>
      <c r="AM288" s="46"/>
    </row>
    <row r="289" spans="2:39" s="3" customFormat="1" ht="14.25" x14ac:dyDescent="0.2">
      <c r="B289" s="552"/>
      <c r="C289" s="388" t="s">
        <v>75</v>
      </c>
      <c r="D289" s="388"/>
      <c r="E289" s="388"/>
      <c r="F289" s="560">
        <f>+H292</f>
        <v>1</v>
      </c>
      <c r="G289" s="560"/>
      <c r="H289" s="560">
        <v>1</v>
      </c>
      <c r="I289" s="560"/>
      <c r="J289" s="560">
        <f>+F289</f>
        <v>1</v>
      </c>
      <c r="K289" s="560"/>
      <c r="L289" s="560"/>
      <c r="M289" s="553"/>
      <c r="N289" s="554"/>
      <c r="O289" s="554"/>
      <c r="P289" s="554"/>
      <c r="Q289" s="554"/>
      <c r="R289" s="554"/>
      <c r="S289" s="554"/>
      <c r="T289" s="555"/>
      <c r="V289" s="46"/>
      <c r="W289" s="46"/>
      <c r="X289" s="46"/>
      <c r="Y289" s="46"/>
      <c r="Z289" s="46"/>
      <c r="AA289" s="46"/>
      <c r="AB289" s="46"/>
      <c r="AC289" s="46"/>
      <c r="AD289" s="46"/>
      <c r="AE289" s="46"/>
      <c r="AF289" s="46"/>
      <c r="AG289" s="46"/>
      <c r="AH289" s="46"/>
      <c r="AI289" s="46"/>
      <c r="AJ289" s="46"/>
      <c r="AK289" s="46"/>
      <c r="AL289" s="46"/>
      <c r="AM289" s="46"/>
    </row>
    <row r="290" spans="2:39" s="3" customFormat="1" ht="14.25" customHeight="1" x14ac:dyDescent="0.2">
      <c r="B290" s="552"/>
      <c r="C290" s="91"/>
      <c r="D290" s="91"/>
      <c r="E290" s="91"/>
      <c r="F290" s="90"/>
      <c r="G290" s="90"/>
      <c r="H290" s="90"/>
      <c r="I290" s="90"/>
      <c r="J290" s="90"/>
      <c r="K290" s="90"/>
      <c r="L290" s="90"/>
      <c r="M290" s="553"/>
      <c r="N290" s="554"/>
      <c r="O290" s="554"/>
      <c r="P290" s="554"/>
      <c r="Q290" s="554"/>
      <c r="R290" s="554"/>
      <c r="S290" s="554"/>
      <c r="T290" s="555"/>
    </row>
    <row r="291" spans="2:39" ht="30" x14ac:dyDescent="0.2">
      <c r="B291" s="552"/>
      <c r="C291" s="437" t="s">
        <v>76</v>
      </c>
      <c r="D291" s="437"/>
      <c r="E291" s="441" t="s">
        <v>65</v>
      </c>
      <c r="F291" s="443"/>
      <c r="G291" s="89" t="s">
        <v>77</v>
      </c>
      <c r="H291" s="549" t="s">
        <v>80</v>
      </c>
      <c r="I291" s="572"/>
      <c r="J291" s="572"/>
      <c r="K291" s="572"/>
      <c r="L291" s="550"/>
      <c r="M291" s="553"/>
      <c r="N291" s="554"/>
      <c r="O291" s="554"/>
      <c r="P291" s="554"/>
      <c r="Q291" s="554"/>
      <c r="R291" s="554"/>
      <c r="S291" s="554"/>
      <c r="T291" s="555"/>
    </row>
    <row r="292" spans="2:39" ht="27.75" customHeight="1" x14ac:dyDescent="0.2">
      <c r="B292" s="552"/>
      <c r="C292" s="531">
        <f>I157</f>
        <v>42684</v>
      </c>
      <c r="D292" s="531"/>
      <c r="E292" s="547">
        <f>J157</f>
        <v>43895</v>
      </c>
      <c r="F292" s="548"/>
      <c r="G292" s="17">
        <f>+K157</f>
        <v>0</v>
      </c>
      <c r="H292" s="636">
        <v>1</v>
      </c>
      <c r="I292" s="637"/>
      <c r="J292" s="637"/>
      <c r="K292" s="637"/>
      <c r="L292" s="638"/>
      <c r="M292" s="553"/>
      <c r="N292" s="554"/>
      <c r="O292" s="554"/>
      <c r="P292" s="554"/>
      <c r="Q292" s="554"/>
      <c r="R292" s="554"/>
      <c r="S292" s="554"/>
      <c r="T292" s="555"/>
    </row>
    <row r="293" spans="2:39" ht="14.1" customHeight="1" x14ac:dyDescent="0.2">
      <c r="B293" s="552"/>
      <c r="C293" s="441" t="s">
        <v>81</v>
      </c>
      <c r="D293" s="442"/>
      <c r="E293" s="442"/>
      <c r="F293" s="442"/>
      <c r="G293" s="442"/>
      <c r="H293" s="442"/>
      <c r="I293" s="442"/>
      <c r="J293" s="442"/>
      <c r="K293" s="442"/>
      <c r="L293" s="443"/>
      <c r="M293" s="458"/>
      <c r="N293" s="459"/>
      <c r="O293" s="459"/>
      <c r="P293" s="459"/>
      <c r="Q293" s="459"/>
      <c r="R293" s="459"/>
      <c r="S293" s="459"/>
      <c r="T293" s="460"/>
    </row>
    <row r="294" spans="2:39" s="3" customFormat="1" ht="15" customHeight="1" x14ac:dyDescent="0.2">
      <c r="B294" s="552"/>
      <c r="C294" s="441" t="s">
        <v>94</v>
      </c>
      <c r="D294" s="442"/>
      <c r="E294" s="442"/>
      <c r="F294" s="442"/>
      <c r="G294" s="443"/>
      <c r="H294" s="437" t="s">
        <v>101</v>
      </c>
      <c r="I294" s="437"/>
      <c r="J294" s="437" t="s">
        <v>96</v>
      </c>
      <c r="K294" s="437"/>
      <c r="L294" s="88" t="s">
        <v>287</v>
      </c>
      <c r="M294" s="574" t="s">
        <v>97</v>
      </c>
      <c r="N294" s="575"/>
      <c r="O294" s="575"/>
      <c r="P294" s="575"/>
      <c r="Q294" s="575"/>
      <c r="R294" s="575"/>
      <c r="S294" s="575"/>
      <c r="T294" s="576"/>
    </row>
    <row r="295" spans="2:39" ht="15" x14ac:dyDescent="0.2">
      <c r="B295" s="552"/>
      <c r="C295" s="441" t="s">
        <v>99</v>
      </c>
      <c r="D295" s="442"/>
      <c r="E295" s="442"/>
      <c r="F295" s="442"/>
      <c r="G295" s="443"/>
      <c r="H295" s="437" t="s">
        <v>99</v>
      </c>
      <c r="I295" s="437"/>
      <c r="J295" s="635" t="s">
        <v>99</v>
      </c>
      <c r="K295" s="635"/>
      <c r="L295" s="89" t="s">
        <v>99</v>
      </c>
      <c r="M295" s="419"/>
      <c r="N295" s="420"/>
      <c r="O295" s="420"/>
      <c r="P295" s="420"/>
      <c r="Q295" s="420"/>
      <c r="R295" s="420"/>
      <c r="S295" s="420"/>
      <c r="T295" s="421"/>
    </row>
    <row r="296" spans="2:39" ht="24" customHeight="1" x14ac:dyDescent="0.2">
      <c r="B296" s="552"/>
      <c r="C296" s="437" t="s">
        <v>82</v>
      </c>
      <c r="D296" s="437"/>
      <c r="E296" s="437"/>
      <c r="F296" s="437"/>
      <c r="G296" s="437" t="s">
        <v>45</v>
      </c>
      <c r="H296" s="437"/>
      <c r="I296" s="437"/>
      <c r="J296" s="437"/>
      <c r="K296" s="631" t="s">
        <v>561</v>
      </c>
      <c r="L296" s="631"/>
      <c r="M296" s="631"/>
      <c r="N296" s="631"/>
      <c r="O296" s="631"/>
      <c r="P296" s="631"/>
      <c r="Q296" s="631"/>
      <c r="R296" s="631"/>
      <c r="S296" s="631"/>
      <c r="T296" s="632"/>
    </row>
    <row r="297" spans="2:39" ht="23.45" customHeight="1" x14ac:dyDescent="0.2">
      <c r="B297" s="552"/>
      <c r="C297" s="437" t="s">
        <v>84</v>
      </c>
      <c r="D297" s="437"/>
      <c r="E297" s="437" t="s">
        <v>350</v>
      </c>
      <c r="F297" s="437"/>
      <c r="G297" s="437"/>
      <c r="H297" s="437"/>
      <c r="I297" s="437"/>
      <c r="J297" s="437"/>
      <c r="K297" s="633"/>
      <c r="L297" s="633"/>
      <c r="M297" s="633"/>
      <c r="N297" s="633"/>
      <c r="O297" s="633"/>
      <c r="P297" s="633"/>
      <c r="Q297" s="633"/>
      <c r="R297" s="633"/>
      <c r="S297" s="633"/>
      <c r="T297" s="634"/>
    </row>
    <row r="298" spans="2:39" ht="27.75" customHeight="1" x14ac:dyDescent="0.2">
      <c r="B298" s="441"/>
      <c r="C298" s="442"/>
      <c r="D298" s="442"/>
      <c r="E298" s="442"/>
      <c r="F298" s="442"/>
      <c r="G298" s="442"/>
      <c r="H298" s="442"/>
      <c r="I298" s="442"/>
      <c r="J298" s="442"/>
      <c r="K298" s="442"/>
      <c r="L298" s="442"/>
      <c r="M298" s="442"/>
      <c r="N298" s="442"/>
      <c r="O298" s="442"/>
      <c r="P298" s="442"/>
      <c r="Q298" s="442"/>
      <c r="R298" s="442"/>
      <c r="S298" s="442"/>
      <c r="T298" s="443"/>
    </row>
    <row r="299" spans="2:39" ht="27" customHeight="1" x14ac:dyDescent="0.2">
      <c r="B299" s="551" t="s">
        <v>87</v>
      </c>
      <c r="C299" s="623" t="s">
        <v>412</v>
      </c>
      <c r="D299" s="565"/>
      <c r="E299" s="565"/>
      <c r="F299" s="565"/>
      <c r="G299" s="565"/>
      <c r="H299" s="565"/>
      <c r="I299" s="565"/>
      <c r="J299" s="565"/>
      <c r="K299" s="565"/>
      <c r="L299" s="565"/>
      <c r="M299" s="565"/>
      <c r="N299" s="565"/>
      <c r="O299" s="565"/>
      <c r="P299" s="565"/>
      <c r="Q299" s="565"/>
      <c r="R299" s="565"/>
      <c r="S299" s="565"/>
      <c r="T299" s="624"/>
    </row>
    <row r="300" spans="2:39" ht="22.15" customHeight="1" x14ac:dyDescent="0.2">
      <c r="B300" s="552"/>
      <c r="C300" s="449" t="s">
        <v>115</v>
      </c>
      <c r="D300" s="450"/>
      <c r="E300" s="450"/>
      <c r="F300" s="450"/>
      <c r="G300" s="450"/>
      <c r="H300" s="450"/>
      <c r="I300" s="450"/>
      <c r="J300" s="450"/>
      <c r="K300" s="450"/>
      <c r="L300" s="451"/>
      <c r="M300" s="449"/>
      <c r="N300" s="450"/>
      <c r="O300" s="450"/>
      <c r="P300" s="450"/>
      <c r="Q300" s="450"/>
      <c r="R300" s="450"/>
      <c r="S300" s="450"/>
      <c r="T300" s="451"/>
    </row>
    <row r="301" spans="2:39" ht="27.75" customHeight="1" x14ac:dyDescent="0.2">
      <c r="B301" s="552"/>
      <c r="C301" s="437" t="s">
        <v>73</v>
      </c>
      <c r="D301" s="437"/>
      <c r="E301" s="437"/>
      <c r="F301" s="437" t="s">
        <v>349</v>
      </c>
      <c r="G301" s="437"/>
      <c r="H301" s="437" t="s">
        <v>63</v>
      </c>
      <c r="I301" s="437"/>
      <c r="J301" s="437" t="s">
        <v>74</v>
      </c>
      <c r="K301" s="437"/>
      <c r="L301" s="437"/>
      <c r="M301" s="455"/>
      <c r="N301" s="456"/>
      <c r="O301" s="456"/>
      <c r="P301" s="456"/>
      <c r="Q301" s="456"/>
      <c r="R301" s="456"/>
      <c r="S301" s="456"/>
      <c r="T301" s="457"/>
    </row>
    <row r="302" spans="2:39" ht="21.6" customHeight="1" x14ac:dyDescent="0.2">
      <c r="B302" s="552"/>
      <c r="C302" s="388" t="s">
        <v>75</v>
      </c>
      <c r="D302" s="388"/>
      <c r="E302" s="388"/>
      <c r="F302" s="560">
        <v>1</v>
      </c>
      <c r="G302" s="560"/>
      <c r="H302" s="560">
        <v>1</v>
      </c>
      <c r="I302" s="560"/>
      <c r="J302" s="530">
        <f>F302-H302</f>
        <v>0</v>
      </c>
      <c r="K302" s="530"/>
      <c r="L302" s="530"/>
      <c r="M302" s="458"/>
      <c r="N302" s="459"/>
      <c r="O302" s="459"/>
      <c r="P302" s="459"/>
      <c r="Q302" s="459"/>
      <c r="R302" s="459"/>
      <c r="S302" s="459"/>
      <c r="T302" s="460"/>
    </row>
    <row r="303" spans="2:39" ht="24" customHeight="1" x14ac:dyDescent="0.2">
      <c r="B303" s="552"/>
      <c r="C303" s="391" t="s">
        <v>82</v>
      </c>
      <c r="D303" s="391"/>
      <c r="E303" s="391"/>
      <c r="F303" s="391"/>
      <c r="G303" s="391" t="s">
        <v>45</v>
      </c>
      <c r="H303" s="391"/>
      <c r="I303" s="391"/>
      <c r="J303" s="391"/>
      <c r="K303" s="579" t="s">
        <v>561</v>
      </c>
      <c r="L303" s="580"/>
      <c r="M303" s="580"/>
      <c r="N303" s="580"/>
      <c r="O303" s="580"/>
      <c r="P303" s="580"/>
      <c r="Q303" s="580"/>
      <c r="R303" s="580"/>
      <c r="S303" s="580"/>
      <c r="T303" s="581"/>
    </row>
    <row r="304" spans="2:39" ht="24.4" customHeight="1" x14ac:dyDescent="0.2">
      <c r="B304" s="552"/>
      <c r="C304" s="391" t="s">
        <v>84</v>
      </c>
      <c r="D304" s="391"/>
      <c r="E304" s="391" t="s">
        <v>350</v>
      </c>
      <c r="F304" s="391"/>
      <c r="G304" s="391"/>
      <c r="H304" s="391"/>
      <c r="I304" s="391"/>
      <c r="J304" s="391"/>
      <c r="K304" s="582"/>
      <c r="L304" s="583"/>
      <c r="M304" s="583"/>
      <c r="N304" s="583"/>
      <c r="O304" s="583"/>
      <c r="P304" s="583"/>
      <c r="Q304" s="583"/>
      <c r="R304" s="583"/>
      <c r="S304" s="583"/>
      <c r="T304" s="584"/>
    </row>
    <row r="305" spans="2:24" ht="27.75" customHeight="1" x14ac:dyDescent="0.2">
      <c r="B305" s="441"/>
      <c r="C305" s="442"/>
      <c r="D305" s="442"/>
      <c r="E305" s="442"/>
      <c r="F305" s="442"/>
      <c r="G305" s="442"/>
      <c r="H305" s="442"/>
      <c r="I305" s="442"/>
      <c r="J305" s="442"/>
      <c r="K305" s="442"/>
      <c r="L305" s="442"/>
      <c r="M305" s="442"/>
      <c r="N305" s="442"/>
      <c r="O305" s="442"/>
      <c r="P305" s="442"/>
      <c r="Q305" s="442"/>
      <c r="R305" s="442"/>
      <c r="S305" s="442"/>
      <c r="T305" s="443"/>
    </row>
    <row r="306" spans="2:24" ht="25.9" customHeight="1" x14ac:dyDescent="0.2">
      <c r="B306" s="414" t="s">
        <v>102</v>
      </c>
      <c r="C306" s="415"/>
      <c r="D306" s="415"/>
      <c r="E306" s="415"/>
      <c r="F306" s="415"/>
      <c r="G306" s="415"/>
      <c r="H306" s="415"/>
      <c r="I306" s="415"/>
      <c r="J306" s="415"/>
      <c r="K306" s="415"/>
      <c r="L306" s="415"/>
      <c r="M306" s="415"/>
      <c r="N306" s="415"/>
      <c r="O306" s="415"/>
      <c r="P306" s="415"/>
      <c r="Q306" s="415"/>
      <c r="R306" s="415"/>
      <c r="S306" s="415"/>
      <c r="T306" s="416"/>
    </row>
    <row r="307" spans="2:24" ht="23.45" customHeight="1" x14ac:dyDescent="0.2">
      <c r="B307" s="515" t="s">
        <v>47</v>
      </c>
      <c r="C307" s="516"/>
      <c r="D307" s="516"/>
      <c r="E307" s="516"/>
      <c r="F307" s="517"/>
      <c r="G307" s="505" t="s">
        <v>103</v>
      </c>
      <c r="H307" s="505"/>
      <c r="I307" s="505"/>
      <c r="J307" s="505"/>
      <c r="K307" s="505"/>
      <c r="L307" s="505"/>
      <c r="M307" s="505"/>
      <c r="N307" s="505"/>
      <c r="O307" s="505"/>
      <c r="P307" s="505"/>
      <c r="Q307" s="505"/>
      <c r="R307" s="505"/>
      <c r="S307" s="515" t="s">
        <v>104</v>
      </c>
      <c r="T307" s="517"/>
    </row>
    <row r="308" spans="2:24" ht="206.45" hidden="1" customHeight="1" x14ac:dyDescent="0.2">
      <c r="B308" s="437" t="s">
        <v>341</v>
      </c>
      <c r="C308" s="437"/>
      <c r="D308" s="437"/>
      <c r="E308" s="437"/>
      <c r="F308" s="437"/>
      <c r="G308" s="578"/>
      <c r="H308" s="578"/>
      <c r="I308" s="578"/>
      <c r="J308" s="578"/>
      <c r="K308" s="578"/>
      <c r="L308" s="578"/>
      <c r="M308" s="578"/>
      <c r="N308" s="578"/>
      <c r="O308" s="578"/>
      <c r="P308" s="578"/>
      <c r="Q308" s="578"/>
      <c r="R308" s="578"/>
      <c r="S308" s="419" t="s">
        <v>522</v>
      </c>
      <c r="T308" s="421"/>
      <c r="V308" s="654"/>
      <c r="W308" s="654"/>
    </row>
    <row r="309" spans="2:24" ht="179.45" customHeight="1" x14ac:dyDescent="0.2">
      <c r="B309" s="437" t="s">
        <v>830</v>
      </c>
      <c r="C309" s="437"/>
      <c r="D309" s="437"/>
      <c r="E309" s="437"/>
      <c r="F309" s="437"/>
      <c r="G309" s="388" t="s">
        <v>1297</v>
      </c>
      <c r="H309" s="388"/>
      <c r="I309" s="388"/>
      <c r="J309" s="388"/>
      <c r="K309" s="388"/>
      <c r="L309" s="388"/>
      <c r="M309" s="388"/>
      <c r="N309" s="388"/>
      <c r="O309" s="388"/>
      <c r="P309" s="388"/>
      <c r="Q309" s="388"/>
      <c r="R309" s="388"/>
      <c r="S309" s="419" t="s">
        <v>522</v>
      </c>
      <c r="T309" s="421"/>
      <c r="U309" s="285"/>
    </row>
    <row r="310" spans="2:24" ht="133.15" customHeight="1" x14ac:dyDescent="0.2">
      <c r="B310" s="437" t="s">
        <v>831</v>
      </c>
      <c r="C310" s="437"/>
      <c r="D310" s="437"/>
      <c r="E310" s="437"/>
      <c r="F310" s="437"/>
      <c r="G310" s="375" t="s">
        <v>1131</v>
      </c>
      <c r="H310" s="376"/>
      <c r="I310" s="376"/>
      <c r="J310" s="376"/>
      <c r="K310" s="376"/>
      <c r="L310" s="376"/>
      <c r="M310" s="376"/>
      <c r="N310" s="376"/>
      <c r="O310" s="376"/>
      <c r="P310" s="376"/>
      <c r="Q310" s="376"/>
      <c r="R310" s="377"/>
      <c r="S310" s="419" t="s">
        <v>471</v>
      </c>
      <c r="T310" s="421"/>
      <c r="U310" s="285"/>
    </row>
    <row r="311" spans="2:24" ht="36.6" customHeight="1" x14ac:dyDescent="0.2">
      <c r="B311" s="437" t="s">
        <v>523</v>
      </c>
      <c r="C311" s="437"/>
      <c r="D311" s="437"/>
      <c r="E311" s="437"/>
      <c r="F311" s="437"/>
      <c r="G311" s="375" t="s">
        <v>1302</v>
      </c>
      <c r="H311" s="376"/>
      <c r="I311" s="376"/>
      <c r="J311" s="376"/>
      <c r="K311" s="376"/>
      <c r="L311" s="376"/>
      <c r="M311" s="376"/>
      <c r="N311" s="376"/>
      <c r="O311" s="376"/>
      <c r="P311" s="376"/>
      <c r="Q311" s="376"/>
      <c r="R311" s="377"/>
      <c r="S311" s="419"/>
      <c r="T311" s="421"/>
      <c r="U311" s="285"/>
    </row>
    <row r="312" spans="2:24" ht="36" customHeight="1" x14ac:dyDescent="0.2">
      <c r="B312" s="655" t="s">
        <v>473</v>
      </c>
      <c r="C312" s="655"/>
      <c r="D312" s="655"/>
      <c r="E312" s="655"/>
      <c r="F312" s="655"/>
      <c r="G312" s="656" t="s">
        <v>1132</v>
      </c>
      <c r="H312" s="657"/>
      <c r="I312" s="657"/>
      <c r="J312" s="657"/>
      <c r="K312" s="657"/>
      <c r="L312" s="657"/>
      <c r="M312" s="657"/>
      <c r="N312" s="657"/>
      <c r="O312" s="657"/>
      <c r="P312" s="657"/>
      <c r="Q312" s="657"/>
      <c r="R312" s="658"/>
      <c r="S312" s="419"/>
      <c r="T312" s="421"/>
      <c r="U312" s="285"/>
    </row>
    <row r="313" spans="2:24" ht="26.25" customHeight="1" x14ac:dyDescent="0.2">
      <c r="B313" s="414" t="s">
        <v>484</v>
      </c>
      <c r="C313" s="415"/>
      <c r="D313" s="415"/>
      <c r="E313" s="415"/>
      <c r="F313" s="415"/>
      <c r="G313" s="415"/>
      <c r="H313" s="415"/>
      <c r="I313" s="415"/>
      <c r="J313" s="415"/>
      <c r="K313" s="415"/>
      <c r="L313" s="415"/>
      <c r="M313" s="415"/>
      <c r="N313" s="415"/>
      <c r="O313" s="415"/>
      <c r="P313" s="415"/>
      <c r="Q313" s="415"/>
      <c r="R313" s="415"/>
      <c r="S313" s="415"/>
      <c r="T313" s="416"/>
    </row>
    <row r="314" spans="2:24" ht="23.25" customHeight="1" x14ac:dyDescent="0.2">
      <c r="B314" s="628" t="s">
        <v>47</v>
      </c>
      <c r="C314" s="629"/>
      <c r="D314" s="629"/>
      <c r="E314" s="629"/>
      <c r="F314" s="630"/>
      <c r="G314" s="515" t="s">
        <v>103</v>
      </c>
      <c r="H314" s="516"/>
      <c r="I314" s="516"/>
      <c r="J314" s="516"/>
      <c r="K314" s="516"/>
      <c r="L314" s="516"/>
      <c r="M314" s="516"/>
      <c r="N314" s="516"/>
      <c r="O314" s="516"/>
      <c r="P314" s="516"/>
      <c r="Q314" s="516"/>
      <c r="R314" s="517"/>
      <c r="S314" s="515" t="s">
        <v>104</v>
      </c>
      <c r="T314" s="517"/>
    </row>
    <row r="315" spans="2:24" ht="255.6" customHeight="1" x14ac:dyDescent="0.2">
      <c r="B315" s="363" t="s">
        <v>1270</v>
      </c>
      <c r="C315" s="670"/>
      <c r="D315" s="670"/>
      <c r="E315" s="670"/>
      <c r="F315" s="364"/>
      <c r="G315" s="471" t="s">
        <v>1271</v>
      </c>
      <c r="H315" s="472"/>
      <c r="I315" s="472"/>
      <c r="J315" s="472"/>
      <c r="K315" s="472"/>
      <c r="L315" s="472"/>
      <c r="M315" s="472"/>
      <c r="N315" s="472"/>
      <c r="O315" s="472"/>
      <c r="P315" s="472"/>
      <c r="Q315" s="472"/>
      <c r="R315" s="473"/>
      <c r="S315" s="455" t="s">
        <v>963</v>
      </c>
      <c r="T315" s="457"/>
      <c r="U315" s="285"/>
    </row>
    <row r="316" spans="2:24" ht="409.6" customHeight="1" x14ac:dyDescent="0.2">
      <c r="B316" s="465" t="s">
        <v>1272</v>
      </c>
      <c r="C316" s="466"/>
      <c r="D316" s="466"/>
      <c r="E316" s="466"/>
      <c r="F316" s="467"/>
      <c r="G316" s="455" t="s">
        <v>1275</v>
      </c>
      <c r="H316" s="456"/>
      <c r="I316" s="456"/>
      <c r="J316" s="456"/>
      <c r="K316" s="456"/>
      <c r="L316" s="456"/>
      <c r="M316" s="456"/>
      <c r="N316" s="456"/>
      <c r="O316" s="456"/>
      <c r="P316" s="456"/>
      <c r="Q316" s="456"/>
      <c r="R316" s="457"/>
      <c r="S316" s="455" t="s">
        <v>910</v>
      </c>
      <c r="T316" s="457"/>
      <c r="U316" s="285"/>
    </row>
    <row r="317" spans="2:24" ht="175.9" customHeight="1" x14ac:dyDescent="0.2">
      <c r="B317" s="468"/>
      <c r="C317" s="469"/>
      <c r="D317" s="469"/>
      <c r="E317" s="469"/>
      <c r="F317" s="470"/>
      <c r="G317" s="458"/>
      <c r="H317" s="459"/>
      <c r="I317" s="459"/>
      <c r="J317" s="459"/>
      <c r="K317" s="459"/>
      <c r="L317" s="459"/>
      <c r="M317" s="459"/>
      <c r="N317" s="459"/>
      <c r="O317" s="459"/>
      <c r="P317" s="459"/>
      <c r="Q317" s="459"/>
      <c r="R317" s="460"/>
      <c r="S317" s="458"/>
      <c r="T317" s="460"/>
      <c r="U317" s="285"/>
    </row>
    <row r="318" spans="2:24" ht="178.15" customHeight="1" x14ac:dyDescent="0.2">
      <c r="B318" s="667" t="s">
        <v>1273</v>
      </c>
      <c r="C318" s="668"/>
      <c r="D318" s="668"/>
      <c r="E318" s="668"/>
      <c r="F318" s="669"/>
      <c r="G318" s="375" t="s">
        <v>1274</v>
      </c>
      <c r="H318" s="376"/>
      <c r="I318" s="376"/>
      <c r="J318" s="376"/>
      <c r="K318" s="376"/>
      <c r="L318" s="376"/>
      <c r="M318" s="376"/>
      <c r="N318" s="376"/>
      <c r="O318" s="376"/>
      <c r="P318" s="376"/>
      <c r="Q318" s="376"/>
      <c r="R318" s="377"/>
      <c r="S318" s="419" t="s">
        <v>964</v>
      </c>
      <c r="T318" s="421"/>
      <c r="U318" s="285"/>
    </row>
    <row r="319" spans="2:24" ht="94.5" customHeight="1" x14ac:dyDescent="0.2">
      <c r="B319" s="628" t="s">
        <v>503</v>
      </c>
      <c r="C319" s="629"/>
      <c r="D319" s="629"/>
      <c r="E319" s="629"/>
      <c r="F319" s="630"/>
      <c r="G319" s="515" t="s">
        <v>103</v>
      </c>
      <c r="H319" s="516"/>
      <c r="I319" s="516"/>
      <c r="J319" s="516"/>
      <c r="K319" s="516"/>
      <c r="L319" s="516"/>
      <c r="M319" s="516"/>
      <c r="N319" s="516"/>
      <c r="O319" s="516"/>
      <c r="P319" s="516"/>
      <c r="Q319" s="516"/>
      <c r="R319" s="517"/>
      <c r="S319" s="515" t="s">
        <v>104</v>
      </c>
      <c r="T319" s="517"/>
      <c r="U319" s="285"/>
    </row>
    <row r="320" spans="2:24" ht="223.9" customHeight="1" x14ac:dyDescent="0.2">
      <c r="B320" s="455"/>
      <c r="C320" s="456"/>
      <c r="D320" s="456"/>
      <c r="E320" s="456"/>
      <c r="F320" s="457"/>
      <c r="G320" s="625" t="s">
        <v>923</v>
      </c>
      <c r="H320" s="626"/>
      <c r="I320" s="626"/>
      <c r="J320" s="626"/>
      <c r="K320" s="626"/>
      <c r="L320" s="626"/>
      <c r="M320" s="626"/>
      <c r="N320" s="626"/>
      <c r="O320" s="626"/>
      <c r="P320" s="626"/>
      <c r="Q320" s="626"/>
      <c r="R320" s="627"/>
      <c r="S320" s="363"/>
      <c r="T320" s="364"/>
      <c r="U320" s="285"/>
      <c r="W320" s="661"/>
      <c r="X320" s="661"/>
    </row>
    <row r="321" spans="1:24" ht="318" customHeight="1" x14ac:dyDescent="0.2">
      <c r="B321" s="553"/>
      <c r="C321" s="767"/>
      <c r="D321" s="767"/>
      <c r="E321" s="767"/>
      <c r="F321" s="555"/>
      <c r="G321" s="662" t="s">
        <v>924</v>
      </c>
      <c r="H321" s="663"/>
      <c r="I321" s="663"/>
      <c r="J321" s="663"/>
      <c r="K321" s="663"/>
      <c r="L321" s="663"/>
      <c r="M321" s="663"/>
      <c r="N321" s="663"/>
      <c r="O321" s="663"/>
      <c r="P321" s="663"/>
      <c r="Q321" s="663"/>
      <c r="R321" s="664"/>
      <c r="S321" s="365"/>
      <c r="T321" s="366"/>
      <c r="U321" s="285"/>
      <c r="W321" s="661"/>
      <c r="X321" s="661"/>
    </row>
    <row r="322" spans="1:24" ht="244.15" customHeight="1" x14ac:dyDescent="0.2">
      <c r="A322" s="53"/>
      <c r="B322" s="553"/>
      <c r="C322" s="767"/>
      <c r="D322" s="767"/>
      <c r="E322" s="767"/>
      <c r="F322" s="555"/>
      <c r="G322" s="611" t="s">
        <v>925</v>
      </c>
      <c r="H322" s="612"/>
      <c r="I322" s="612"/>
      <c r="J322" s="612"/>
      <c r="K322" s="612"/>
      <c r="L322" s="612"/>
      <c r="M322" s="612"/>
      <c r="N322" s="612"/>
      <c r="O322" s="612"/>
      <c r="P322" s="612"/>
      <c r="Q322" s="612"/>
      <c r="R322" s="612"/>
      <c r="S322" s="365"/>
      <c r="T322" s="366"/>
      <c r="U322" s="285"/>
      <c r="W322" s="661"/>
      <c r="X322" s="661"/>
    </row>
    <row r="323" spans="1:24" ht="259.89999999999998" customHeight="1" x14ac:dyDescent="0.2">
      <c r="B323" s="553"/>
      <c r="C323" s="767"/>
      <c r="D323" s="767"/>
      <c r="E323" s="767"/>
      <c r="F323" s="555"/>
      <c r="G323" s="611" t="s">
        <v>926</v>
      </c>
      <c r="H323" s="612"/>
      <c r="I323" s="612"/>
      <c r="J323" s="612"/>
      <c r="K323" s="612"/>
      <c r="L323" s="612"/>
      <c r="M323" s="612"/>
      <c r="N323" s="612"/>
      <c r="O323" s="612"/>
      <c r="P323" s="612"/>
      <c r="Q323" s="612"/>
      <c r="R323" s="612"/>
      <c r="S323" s="365"/>
      <c r="T323" s="366"/>
      <c r="U323" s="285"/>
      <c r="W323" s="661"/>
      <c r="X323" s="661"/>
    </row>
    <row r="324" spans="1:24" ht="270" customHeight="1" x14ac:dyDescent="0.2">
      <c r="B324" s="553"/>
      <c r="C324" s="767"/>
      <c r="D324" s="767"/>
      <c r="E324" s="767"/>
      <c r="F324" s="555"/>
      <c r="G324" s="665" t="s">
        <v>927</v>
      </c>
      <c r="H324" s="666"/>
      <c r="I324" s="666"/>
      <c r="J324" s="666"/>
      <c r="K324" s="666"/>
      <c r="L324" s="666"/>
      <c r="M324" s="666"/>
      <c r="N324" s="666"/>
      <c r="O324" s="666"/>
      <c r="P324" s="666"/>
      <c r="Q324" s="666"/>
      <c r="R324" s="666"/>
      <c r="S324" s="365"/>
      <c r="T324" s="366"/>
      <c r="U324" s="285"/>
      <c r="W324" s="661"/>
      <c r="X324" s="661"/>
    </row>
    <row r="325" spans="1:24" ht="232.15" customHeight="1" x14ac:dyDescent="0.2">
      <c r="B325" s="553"/>
      <c r="C325" s="767"/>
      <c r="D325" s="767"/>
      <c r="E325" s="767"/>
      <c r="F325" s="555"/>
      <c r="G325" s="611" t="s">
        <v>928</v>
      </c>
      <c r="H325" s="612"/>
      <c r="I325" s="612"/>
      <c r="J325" s="612"/>
      <c r="K325" s="612"/>
      <c r="L325" s="612"/>
      <c r="M325" s="612"/>
      <c r="N325" s="612"/>
      <c r="O325" s="612"/>
      <c r="P325" s="612"/>
      <c r="Q325" s="612"/>
      <c r="R325" s="612"/>
      <c r="S325" s="365"/>
      <c r="T325" s="366"/>
      <c r="U325" s="285"/>
      <c r="W325" s="661"/>
      <c r="X325" s="661"/>
    </row>
    <row r="326" spans="1:24" ht="208.9" customHeight="1" x14ac:dyDescent="0.2">
      <c r="B326" s="553"/>
      <c r="C326" s="767"/>
      <c r="D326" s="767"/>
      <c r="E326" s="767"/>
      <c r="F326" s="555"/>
      <c r="G326" s="665" t="s">
        <v>929</v>
      </c>
      <c r="H326" s="666"/>
      <c r="I326" s="666"/>
      <c r="J326" s="666"/>
      <c r="K326" s="666"/>
      <c r="L326" s="666"/>
      <c r="M326" s="666"/>
      <c r="N326" s="666"/>
      <c r="O326" s="666"/>
      <c r="P326" s="666"/>
      <c r="Q326" s="666"/>
      <c r="R326" s="666"/>
      <c r="S326" s="365"/>
      <c r="T326" s="366"/>
      <c r="U326" s="285"/>
      <c r="W326" s="661"/>
      <c r="X326" s="661"/>
    </row>
    <row r="327" spans="1:24" ht="210.6" customHeight="1" x14ac:dyDescent="0.2">
      <c r="B327" s="553"/>
      <c r="C327" s="767"/>
      <c r="D327" s="767"/>
      <c r="E327" s="767"/>
      <c r="F327" s="555"/>
      <c r="G327" s="611" t="s">
        <v>930</v>
      </c>
      <c r="H327" s="612"/>
      <c r="I327" s="612"/>
      <c r="J327" s="612"/>
      <c r="K327" s="612"/>
      <c r="L327" s="612"/>
      <c r="M327" s="612"/>
      <c r="N327" s="612"/>
      <c r="O327" s="612"/>
      <c r="P327" s="612"/>
      <c r="Q327" s="612"/>
      <c r="R327" s="613"/>
      <c r="S327" s="365"/>
      <c r="T327" s="366"/>
      <c r="U327" s="285"/>
      <c r="W327" s="661"/>
      <c r="X327" s="661"/>
    </row>
    <row r="328" spans="1:24" ht="152.44999999999999" customHeight="1" x14ac:dyDescent="0.2">
      <c r="B328" s="553"/>
      <c r="C328" s="767"/>
      <c r="D328" s="767"/>
      <c r="E328" s="767"/>
      <c r="F328" s="555"/>
      <c r="G328" s="611" t="s">
        <v>931</v>
      </c>
      <c r="H328" s="612"/>
      <c r="I328" s="612"/>
      <c r="J328" s="612"/>
      <c r="K328" s="612"/>
      <c r="L328" s="612"/>
      <c r="M328" s="612"/>
      <c r="N328" s="612"/>
      <c r="O328" s="612"/>
      <c r="P328" s="612"/>
      <c r="Q328" s="612"/>
      <c r="R328" s="613"/>
      <c r="S328" s="365"/>
      <c r="T328" s="366"/>
      <c r="U328" s="285"/>
      <c r="W328" s="661"/>
      <c r="X328" s="661"/>
    </row>
    <row r="329" spans="1:24" ht="275.45" customHeight="1" x14ac:dyDescent="0.2">
      <c r="B329" s="553"/>
      <c r="C329" s="767"/>
      <c r="D329" s="767"/>
      <c r="E329" s="767"/>
      <c r="F329" s="555"/>
      <c r="G329" s="611" t="s">
        <v>1191</v>
      </c>
      <c r="H329" s="621"/>
      <c r="I329" s="621"/>
      <c r="J329" s="621"/>
      <c r="K329" s="621"/>
      <c r="L329" s="621"/>
      <c r="M329" s="621"/>
      <c r="N329" s="621"/>
      <c r="O329" s="621"/>
      <c r="P329" s="621"/>
      <c r="Q329" s="621"/>
      <c r="R329" s="622"/>
      <c r="S329" s="365"/>
      <c r="T329" s="366"/>
      <c r="U329" s="285"/>
      <c r="W329" s="661"/>
      <c r="X329" s="661"/>
    </row>
    <row r="330" spans="1:24" ht="372.6" customHeight="1" x14ac:dyDescent="0.2">
      <c r="B330" s="553"/>
      <c r="C330" s="767"/>
      <c r="D330" s="767"/>
      <c r="E330" s="767"/>
      <c r="F330" s="555"/>
      <c r="G330" s="611" t="s">
        <v>1192</v>
      </c>
      <c r="H330" s="612"/>
      <c r="I330" s="612"/>
      <c r="J330" s="612"/>
      <c r="K330" s="612"/>
      <c r="L330" s="612"/>
      <c r="M330" s="612"/>
      <c r="N330" s="612"/>
      <c r="O330" s="612"/>
      <c r="P330" s="612"/>
      <c r="Q330" s="612"/>
      <c r="R330" s="612"/>
      <c r="S330" s="365"/>
      <c r="T330" s="366"/>
      <c r="U330" s="285"/>
      <c r="W330" s="661"/>
      <c r="X330" s="661"/>
    </row>
    <row r="331" spans="1:24" ht="408.6" customHeight="1" x14ac:dyDescent="0.2">
      <c r="B331" s="553"/>
      <c r="C331" s="767"/>
      <c r="D331" s="767"/>
      <c r="E331" s="767"/>
      <c r="F331" s="555"/>
      <c r="G331" s="605" t="s">
        <v>932</v>
      </c>
      <c r="H331" s="606"/>
      <c r="I331" s="606"/>
      <c r="J331" s="606"/>
      <c r="K331" s="606"/>
      <c r="L331" s="606"/>
      <c r="M331" s="606"/>
      <c r="N331" s="606"/>
      <c r="O331" s="606"/>
      <c r="P331" s="606"/>
      <c r="Q331" s="606"/>
      <c r="R331" s="607"/>
      <c r="S331" s="365"/>
      <c r="T331" s="366"/>
      <c r="U331" s="285"/>
      <c r="W331" s="661"/>
      <c r="X331" s="661"/>
    </row>
    <row r="332" spans="1:24" ht="96" customHeight="1" x14ac:dyDescent="0.2">
      <c r="B332" s="553"/>
      <c r="C332" s="767"/>
      <c r="D332" s="767"/>
      <c r="E332" s="767"/>
      <c r="F332" s="555"/>
      <c r="G332" s="608"/>
      <c r="H332" s="609"/>
      <c r="I332" s="609"/>
      <c r="J332" s="609"/>
      <c r="K332" s="609"/>
      <c r="L332" s="609"/>
      <c r="M332" s="609"/>
      <c r="N332" s="609"/>
      <c r="O332" s="609"/>
      <c r="P332" s="609"/>
      <c r="Q332" s="609"/>
      <c r="R332" s="610"/>
      <c r="S332" s="365"/>
      <c r="T332" s="366"/>
      <c r="U332" s="285"/>
      <c r="W332" s="661"/>
      <c r="X332" s="661"/>
    </row>
    <row r="333" spans="1:24" ht="217.9" customHeight="1" x14ac:dyDescent="0.2">
      <c r="B333" s="553"/>
      <c r="C333" s="767"/>
      <c r="D333" s="767"/>
      <c r="E333" s="767"/>
      <c r="F333" s="555"/>
      <c r="G333" s="611" t="s">
        <v>1193</v>
      </c>
      <c r="H333" s="612"/>
      <c r="I333" s="612"/>
      <c r="J333" s="612"/>
      <c r="K333" s="612"/>
      <c r="L333" s="612"/>
      <c r="M333" s="612"/>
      <c r="N333" s="612"/>
      <c r="O333" s="612"/>
      <c r="P333" s="612"/>
      <c r="Q333" s="612"/>
      <c r="R333" s="612"/>
      <c r="S333" s="365"/>
      <c r="T333" s="366"/>
      <c r="U333" s="285"/>
      <c r="W333" s="661"/>
      <c r="X333" s="661"/>
    </row>
    <row r="334" spans="1:24" ht="347.45" customHeight="1" x14ac:dyDescent="0.2">
      <c r="B334" s="553"/>
      <c r="C334" s="767"/>
      <c r="D334" s="767"/>
      <c r="E334" s="767"/>
      <c r="F334" s="555"/>
      <c r="G334" s="611" t="s">
        <v>1194</v>
      </c>
      <c r="H334" s="612"/>
      <c r="I334" s="612"/>
      <c r="J334" s="612"/>
      <c r="K334" s="612"/>
      <c r="L334" s="612"/>
      <c r="M334" s="612"/>
      <c r="N334" s="612"/>
      <c r="O334" s="612"/>
      <c r="P334" s="612"/>
      <c r="Q334" s="612"/>
      <c r="R334" s="613"/>
      <c r="S334" s="365"/>
      <c r="T334" s="366"/>
      <c r="U334" s="285"/>
      <c r="W334" s="661"/>
      <c r="X334" s="661"/>
    </row>
    <row r="335" spans="1:24" ht="406.15" customHeight="1" x14ac:dyDescent="0.2">
      <c r="B335" s="553"/>
      <c r="C335" s="767"/>
      <c r="D335" s="767"/>
      <c r="E335" s="767"/>
      <c r="F335" s="555"/>
      <c r="G335" s="611" t="s">
        <v>1195</v>
      </c>
      <c r="H335" s="621"/>
      <c r="I335" s="621"/>
      <c r="J335" s="621"/>
      <c r="K335" s="621"/>
      <c r="L335" s="621"/>
      <c r="M335" s="621"/>
      <c r="N335" s="621"/>
      <c r="O335" s="621"/>
      <c r="P335" s="621"/>
      <c r="Q335" s="621"/>
      <c r="R335" s="622"/>
      <c r="S335" s="365"/>
      <c r="T335" s="366"/>
      <c r="U335" s="285"/>
      <c r="W335" s="661"/>
      <c r="X335" s="661"/>
    </row>
    <row r="336" spans="1:24" ht="408.6" customHeight="1" x14ac:dyDescent="0.2">
      <c r="B336" s="553"/>
      <c r="C336" s="767"/>
      <c r="D336" s="767"/>
      <c r="E336" s="767"/>
      <c r="F336" s="555"/>
      <c r="G336" s="605" t="s">
        <v>933</v>
      </c>
      <c r="H336" s="606"/>
      <c r="I336" s="606"/>
      <c r="J336" s="606"/>
      <c r="K336" s="606"/>
      <c r="L336" s="606"/>
      <c r="M336" s="606"/>
      <c r="N336" s="606"/>
      <c r="O336" s="606"/>
      <c r="P336" s="606"/>
      <c r="Q336" s="606"/>
      <c r="R336" s="607"/>
      <c r="S336" s="365"/>
      <c r="T336" s="366"/>
      <c r="U336" s="285"/>
      <c r="W336" s="661"/>
      <c r="X336" s="661"/>
    </row>
    <row r="337" spans="2:24" ht="127.9" customHeight="1" x14ac:dyDescent="0.2">
      <c r="B337" s="553"/>
      <c r="C337" s="767"/>
      <c r="D337" s="767"/>
      <c r="E337" s="767"/>
      <c r="F337" s="555"/>
      <c r="G337" s="608"/>
      <c r="H337" s="609"/>
      <c r="I337" s="609"/>
      <c r="J337" s="609"/>
      <c r="K337" s="609"/>
      <c r="L337" s="609"/>
      <c r="M337" s="609"/>
      <c r="N337" s="609"/>
      <c r="O337" s="609"/>
      <c r="P337" s="609"/>
      <c r="Q337" s="609"/>
      <c r="R337" s="610"/>
      <c r="S337" s="365"/>
      <c r="T337" s="366"/>
      <c r="U337" s="285"/>
      <c r="W337" s="661"/>
      <c r="X337" s="661"/>
    </row>
    <row r="338" spans="2:24" ht="363.6" customHeight="1" x14ac:dyDescent="0.2">
      <c r="B338" s="553"/>
      <c r="C338" s="767"/>
      <c r="D338" s="767"/>
      <c r="E338" s="767"/>
      <c r="F338" s="555"/>
      <c r="G338" s="652" t="s">
        <v>934</v>
      </c>
      <c r="H338" s="659"/>
      <c r="I338" s="659"/>
      <c r="J338" s="659"/>
      <c r="K338" s="659"/>
      <c r="L338" s="659"/>
      <c r="M338" s="659"/>
      <c r="N338" s="659"/>
      <c r="O338" s="659"/>
      <c r="P338" s="659"/>
      <c r="Q338" s="659"/>
      <c r="R338" s="660"/>
      <c r="S338" s="365"/>
      <c r="T338" s="366"/>
      <c r="U338" s="285"/>
      <c r="W338" s="661"/>
      <c r="X338" s="661"/>
    </row>
    <row r="339" spans="2:24" ht="201" customHeight="1" x14ac:dyDescent="0.2">
      <c r="B339" s="553"/>
      <c r="C339" s="767"/>
      <c r="D339" s="767"/>
      <c r="E339" s="767"/>
      <c r="F339" s="555"/>
      <c r="G339" s="611" t="s">
        <v>935</v>
      </c>
      <c r="H339" s="612"/>
      <c r="I339" s="612"/>
      <c r="J339" s="612"/>
      <c r="K339" s="612"/>
      <c r="L339" s="612"/>
      <c r="M339" s="612"/>
      <c r="N339" s="612"/>
      <c r="O339" s="612"/>
      <c r="P339" s="612"/>
      <c r="Q339" s="612"/>
      <c r="R339" s="612"/>
      <c r="S339" s="365"/>
      <c r="T339" s="366"/>
      <c r="U339" s="285"/>
      <c r="W339" s="661"/>
      <c r="X339" s="661"/>
    </row>
    <row r="340" spans="2:24" ht="201" customHeight="1" x14ac:dyDescent="0.2">
      <c r="B340" s="553"/>
      <c r="C340" s="767"/>
      <c r="D340" s="767"/>
      <c r="E340" s="767"/>
      <c r="F340" s="555"/>
      <c r="G340" s="597" t="s">
        <v>769</v>
      </c>
      <c r="H340" s="653"/>
      <c r="I340" s="653"/>
      <c r="J340" s="653"/>
      <c r="K340" s="653"/>
      <c r="L340" s="653"/>
      <c r="M340" s="653"/>
      <c r="N340" s="653"/>
      <c r="O340" s="653"/>
      <c r="P340" s="653"/>
      <c r="Q340" s="653"/>
      <c r="R340" s="653"/>
      <c r="S340" s="365"/>
      <c r="T340" s="366"/>
      <c r="U340" s="285"/>
      <c r="W340" s="661"/>
      <c r="X340" s="661"/>
    </row>
    <row r="341" spans="2:24" ht="297.60000000000002" customHeight="1" x14ac:dyDescent="0.2">
      <c r="B341" s="553"/>
      <c r="C341" s="767"/>
      <c r="D341" s="767"/>
      <c r="E341" s="767"/>
      <c r="F341" s="555"/>
      <c r="G341" s="611" t="s">
        <v>936</v>
      </c>
      <c r="H341" s="621"/>
      <c r="I341" s="621"/>
      <c r="J341" s="621"/>
      <c r="K341" s="621"/>
      <c r="L341" s="621"/>
      <c r="M341" s="621"/>
      <c r="N341" s="621"/>
      <c r="O341" s="621"/>
      <c r="P341" s="621"/>
      <c r="Q341" s="621"/>
      <c r="R341" s="622"/>
      <c r="S341" s="365"/>
      <c r="T341" s="366"/>
      <c r="U341" s="285"/>
      <c r="W341" s="661"/>
      <c r="X341" s="661"/>
    </row>
    <row r="342" spans="2:24" ht="292.89999999999998" customHeight="1" x14ac:dyDescent="0.2">
      <c r="B342" s="553"/>
      <c r="C342" s="767"/>
      <c r="D342" s="767"/>
      <c r="E342" s="767"/>
      <c r="F342" s="555"/>
      <c r="G342" s="611" t="s">
        <v>1203</v>
      </c>
      <c r="H342" s="621"/>
      <c r="I342" s="621"/>
      <c r="J342" s="621"/>
      <c r="K342" s="621"/>
      <c r="L342" s="621"/>
      <c r="M342" s="621"/>
      <c r="N342" s="621"/>
      <c r="O342" s="621"/>
      <c r="P342" s="621"/>
      <c r="Q342" s="621"/>
      <c r="R342" s="622"/>
      <c r="S342" s="365"/>
      <c r="T342" s="366"/>
      <c r="U342" s="285"/>
      <c r="W342" s="661"/>
      <c r="X342" s="661"/>
    </row>
    <row r="343" spans="2:24" ht="408.6" customHeight="1" x14ac:dyDescent="0.2">
      <c r="B343" s="553"/>
      <c r="C343" s="767"/>
      <c r="D343" s="767"/>
      <c r="E343" s="767"/>
      <c r="F343" s="555"/>
      <c r="G343" s="605" t="s">
        <v>1204</v>
      </c>
      <c r="H343" s="606"/>
      <c r="I343" s="606"/>
      <c r="J343" s="606"/>
      <c r="K343" s="606"/>
      <c r="L343" s="606"/>
      <c r="M343" s="606"/>
      <c r="N343" s="606"/>
      <c r="O343" s="606"/>
      <c r="P343" s="606"/>
      <c r="Q343" s="606"/>
      <c r="R343" s="607"/>
      <c r="S343" s="365"/>
      <c r="T343" s="366"/>
      <c r="U343" s="285"/>
      <c r="W343" s="661"/>
      <c r="X343" s="661"/>
    </row>
    <row r="344" spans="2:24" ht="142.15" customHeight="1" x14ac:dyDescent="0.2">
      <c r="B344" s="553"/>
      <c r="C344" s="767"/>
      <c r="D344" s="767"/>
      <c r="E344" s="767"/>
      <c r="F344" s="555"/>
      <c r="G344" s="608"/>
      <c r="H344" s="609"/>
      <c r="I344" s="609"/>
      <c r="J344" s="609"/>
      <c r="K344" s="609"/>
      <c r="L344" s="609"/>
      <c r="M344" s="609"/>
      <c r="N344" s="609"/>
      <c r="O344" s="609"/>
      <c r="P344" s="609"/>
      <c r="Q344" s="609"/>
      <c r="R344" s="610"/>
      <c r="S344" s="365"/>
      <c r="T344" s="366"/>
      <c r="U344" s="285"/>
      <c r="W344" s="661"/>
      <c r="X344" s="661"/>
    </row>
    <row r="345" spans="2:24" ht="205.9" customHeight="1" x14ac:dyDescent="0.2">
      <c r="B345" s="553"/>
      <c r="C345" s="767"/>
      <c r="D345" s="767"/>
      <c r="E345" s="767"/>
      <c r="F345" s="555"/>
      <c r="G345" s="611" t="s">
        <v>937</v>
      </c>
      <c r="H345" s="612"/>
      <c r="I345" s="612"/>
      <c r="J345" s="612"/>
      <c r="K345" s="612"/>
      <c r="L345" s="612"/>
      <c r="M345" s="612"/>
      <c r="N345" s="612"/>
      <c r="O345" s="612"/>
      <c r="P345" s="612"/>
      <c r="Q345" s="612"/>
      <c r="R345" s="613"/>
      <c r="S345" s="365"/>
      <c r="T345" s="366"/>
      <c r="U345" s="285"/>
      <c r="W345" s="661"/>
      <c r="X345" s="661"/>
    </row>
    <row r="346" spans="2:24" ht="355.15" customHeight="1" x14ac:dyDescent="0.2">
      <c r="B346" s="553"/>
      <c r="C346" s="767"/>
      <c r="D346" s="767"/>
      <c r="E346" s="767"/>
      <c r="F346" s="555"/>
      <c r="G346" s="611" t="s">
        <v>1205</v>
      </c>
      <c r="H346" s="612"/>
      <c r="I346" s="612"/>
      <c r="J346" s="612"/>
      <c r="K346" s="612"/>
      <c r="L346" s="612"/>
      <c r="M346" s="612"/>
      <c r="N346" s="612"/>
      <c r="O346" s="612"/>
      <c r="P346" s="612"/>
      <c r="Q346" s="612"/>
      <c r="R346" s="613"/>
      <c r="S346" s="365"/>
      <c r="T346" s="366"/>
      <c r="U346" s="285"/>
      <c r="W346" s="661"/>
      <c r="X346" s="661"/>
    </row>
    <row r="347" spans="2:24" ht="146.44999999999999" customHeight="1" x14ac:dyDescent="0.2">
      <c r="B347" s="553"/>
      <c r="C347" s="767"/>
      <c r="D347" s="767"/>
      <c r="E347" s="767"/>
      <c r="F347" s="555"/>
      <c r="G347" s="652" t="s">
        <v>1044</v>
      </c>
      <c r="H347" s="621"/>
      <c r="I347" s="621"/>
      <c r="J347" s="621"/>
      <c r="K347" s="621"/>
      <c r="L347" s="621"/>
      <c r="M347" s="621"/>
      <c r="N347" s="621"/>
      <c r="O347" s="621"/>
      <c r="P347" s="621"/>
      <c r="Q347" s="621"/>
      <c r="R347" s="622"/>
      <c r="S347" s="365"/>
      <c r="T347" s="366"/>
      <c r="U347" s="285"/>
      <c r="W347" s="661"/>
      <c r="X347" s="661"/>
    </row>
    <row r="348" spans="2:24" ht="172.15" customHeight="1" x14ac:dyDescent="0.2">
      <c r="B348" s="553"/>
      <c r="C348" s="767"/>
      <c r="D348" s="767"/>
      <c r="E348" s="767"/>
      <c r="F348" s="555"/>
      <c r="G348" s="652" t="s">
        <v>1206</v>
      </c>
      <c r="H348" s="621"/>
      <c r="I348" s="621"/>
      <c r="J348" s="621"/>
      <c r="K348" s="621"/>
      <c r="L348" s="621"/>
      <c r="M348" s="621"/>
      <c r="N348" s="621"/>
      <c r="O348" s="621"/>
      <c r="P348" s="621"/>
      <c r="Q348" s="621"/>
      <c r="R348" s="622"/>
      <c r="S348" s="365"/>
      <c r="T348" s="366"/>
      <c r="U348" s="285"/>
      <c r="W348" s="661"/>
      <c r="X348" s="661"/>
    </row>
    <row r="349" spans="2:24" ht="133.15" customHeight="1" x14ac:dyDescent="0.2">
      <c r="B349" s="553"/>
      <c r="C349" s="767"/>
      <c r="D349" s="767"/>
      <c r="E349" s="767"/>
      <c r="F349" s="555"/>
      <c r="G349" s="652" t="s">
        <v>1207</v>
      </c>
      <c r="H349" s="621"/>
      <c r="I349" s="621"/>
      <c r="J349" s="621"/>
      <c r="K349" s="621"/>
      <c r="L349" s="621"/>
      <c r="M349" s="621"/>
      <c r="N349" s="621"/>
      <c r="O349" s="621"/>
      <c r="P349" s="621"/>
      <c r="Q349" s="621"/>
      <c r="R349" s="622"/>
      <c r="S349" s="365"/>
      <c r="T349" s="366"/>
      <c r="U349" s="285"/>
      <c r="W349" s="661"/>
      <c r="X349" s="661"/>
    </row>
    <row r="350" spans="2:24" ht="80.45" customHeight="1" x14ac:dyDescent="0.2">
      <c r="B350" s="553"/>
      <c r="C350" s="767"/>
      <c r="D350" s="767"/>
      <c r="E350" s="767"/>
      <c r="F350" s="555"/>
      <c r="G350" s="652" t="s">
        <v>1208</v>
      </c>
      <c r="H350" s="621"/>
      <c r="I350" s="621"/>
      <c r="J350" s="621"/>
      <c r="K350" s="621"/>
      <c r="L350" s="621"/>
      <c r="M350" s="621"/>
      <c r="N350" s="621"/>
      <c r="O350" s="621"/>
      <c r="P350" s="621"/>
      <c r="Q350" s="621"/>
      <c r="R350" s="622"/>
      <c r="S350" s="365"/>
      <c r="T350" s="366"/>
      <c r="U350" s="285"/>
      <c r="W350" s="661"/>
      <c r="X350" s="661"/>
    </row>
    <row r="351" spans="2:24" ht="123.6" customHeight="1" x14ac:dyDescent="0.2">
      <c r="B351" s="553"/>
      <c r="C351" s="767"/>
      <c r="D351" s="767"/>
      <c r="E351" s="767"/>
      <c r="F351" s="555"/>
      <c r="G351" s="652" t="s">
        <v>1209</v>
      </c>
      <c r="H351" s="621"/>
      <c r="I351" s="621"/>
      <c r="J351" s="621"/>
      <c r="K351" s="621"/>
      <c r="L351" s="621"/>
      <c r="M351" s="621"/>
      <c r="N351" s="621"/>
      <c r="O351" s="621"/>
      <c r="P351" s="621"/>
      <c r="Q351" s="621"/>
      <c r="R351" s="622"/>
      <c r="S351" s="365"/>
      <c r="T351" s="366"/>
      <c r="U351" s="285"/>
      <c r="W351" s="661"/>
      <c r="X351" s="661"/>
    </row>
    <row r="352" spans="2:24" ht="216.6" customHeight="1" x14ac:dyDescent="0.2">
      <c r="B352" s="553"/>
      <c r="C352" s="767"/>
      <c r="D352" s="767"/>
      <c r="E352" s="767"/>
      <c r="F352" s="555"/>
      <c r="G352" s="611" t="s">
        <v>938</v>
      </c>
      <c r="H352" s="612"/>
      <c r="I352" s="612"/>
      <c r="J352" s="612"/>
      <c r="K352" s="612"/>
      <c r="L352" s="612"/>
      <c r="M352" s="612"/>
      <c r="N352" s="612"/>
      <c r="O352" s="612"/>
      <c r="P352" s="612"/>
      <c r="Q352" s="612"/>
      <c r="R352" s="613"/>
      <c r="S352" s="365"/>
      <c r="T352" s="366"/>
      <c r="U352" s="285"/>
      <c r="W352" s="661"/>
      <c r="X352" s="661"/>
    </row>
    <row r="353" spans="2:24" ht="315" customHeight="1" x14ac:dyDescent="0.2">
      <c r="B353" s="553"/>
      <c r="C353" s="767"/>
      <c r="D353" s="767"/>
      <c r="E353" s="767"/>
      <c r="F353" s="555"/>
      <c r="G353" s="611" t="s">
        <v>1196</v>
      </c>
      <c r="H353" s="612"/>
      <c r="I353" s="612"/>
      <c r="J353" s="612"/>
      <c r="K353" s="612"/>
      <c r="L353" s="612"/>
      <c r="M353" s="612"/>
      <c r="N353" s="612"/>
      <c r="O353" s="612"/>
      <c r="P353" s="612"/>
      <c r="Q353" s="612"/>
      <c r="R353" s="613"/>
      <c r="S353" s="365"/>
      <c r="T353" s="366"/>
      <c r="U353" s="285"/>
      <c r="W353" s="661"/>
      <c r="X353" s="661"/>
    </row>
    <row r="354" spans="2:24" ht="409.15" customHeight="1" x14ac:dyDescent="0.2">
      <c r="B354" s="553"/>
      <c r="C354" s="767"/>
      <c r="D354" s="767"/>
      <c r="E354" s="767"/>
      <c r="F354" s="555"/>
      <c r="G354" s="605" t="s">
        <v>1197</v>
      </c>
      <c r="H354" s="606"/>
      <c r="I354" s="606"/>
      <c r="J354" s="606"/>
      <c r="K354" s="606"/>
      <c r="L354" s="606"/>
      <c r="M354" s="606"/>
      <c r="N354" s="606"/>
      <c r="O354" s="606"/>
      <c r="P354" s="606"/>
      <c r="Q354" s="606"/>
      <c r="R354" s="607"/>
      <c r="S354" s="365"/>
      <c r="T354" s="366"/>
      <c r="U354" s="285"/>
      <c r="W354" s="661"/>
      <c r="X354" s="661"/>
    </row>
    <row r="355" spans="2:24" ht="250.15" customHeight="1" x14ac:dyDescent="0.2">
      <c r="B355" s="553"/>
      <c r="C355" s="767"/>
      <c r="D355" s="767"/>
      <c r="E355" s="767"/>
      <c r="F355" s="555"/>
      <c r="G355" s="608"/>
      <c r="H355" s="609"/>
      <c r="I355" s="609"/>
      <c r="J355" s="609"/>
      <c r="K355" s="609"/>
      <c r="L355" s="609"/>
      <c r="M355" s="609"/>
      <c r="N355" s="609"/>
      <c r="O355" s="609"/>
      <c r="P355" s="609"/>
      <c r="Q355" s="609"/>
      <c r="R355" s="610"/>
      <c r="S355" s="365"/>
      <c r="T355" s="366"/>
      <c r="U355" s="285"/>
      <c r="W355" s="661"/>
      <c r="X355" s="661"/>
    </row>
    <row r="356" spans="2:24" ht="408.6" customHeight="1" x14ac:dyDescent="0.2">
      <c r="B356" s="553"/>
      <c r="C356" s="767"/>
      <c r="D356" s="767"/>
      <c r="E356" s="767"/>
      <c r="F356" s="555"/>
      <c r="G356" s="605" t="s">
        <v>1198</v>
      </c>
      <c r="H356" s="606"/>
      <c r="I356" s="606"/>
      <c r="J356" s="606"/>
      <c r="K356" s="606"/>
      <c r="L356" s="606"/>
      <c r="M356" s="606"/>
      <c r="N356" s="606"/>
      <c r="O356" s="606"/>
      <c r="P356" s="606"/>
      <c r="Q356" s="606"/>
      <c r="R356" s="607"/>
      <c r="S356" s="365"/>
      <c r="T356" s="366"/>
      <c r="U356" s="285"/>
      <c r="W356" s="661"/>
      <c r="X356" s="661"/>
    </row>
    <row r="357" spans="2:24" ht="105.6" customHeight="1" x14ac:dyDescent="0.2">
      <c r="B357" s="553"/>
      <c r="C357" s="767"/>
      <c r="D357" s="767"/>
      <c r="E357" s="767"/>
      <c r="F357" s="555"/>
      <c r="G357" s="608"/>
      <c r="H357" s="609"/>
      <c r="I357" s="609"/>
      <c r="J357" s="609"/>
      <c r="K357" s="609"/>
      <c r="L357" s="609"/>
      <c r="M357" s="609"/>
      <c r="N357" s="609"/>
      <c r="O357" s="609"/>
      <c r="P357" s="609"/>
      <c r="Q357" s="609"/>
      <c r="R357" s="610"/>
      <c r="S357" s="365"/>
      <c r="T357" s="366"/>
      <c r="U357" s="285"/>
      <c r="W357" s="661"/>
      <c r="X357" s="661"/>
    </row>
    <row r="358" spans="2:24" ht="304.14999999999998" customHeight="1" x14ac:dyDescent="0.2">
      <c r="B358" s="553"/>
      <c r="C358" s="767"/>
      <c r="D358" s="767"/>
      <c r="E358" s="767"/>
      <c r="F358" s="555"/>
      <c r="G358" s="611" t="s">
        <v>1199</v>
      </c>
      <c r="H358" s="612"/>
      <c r="I358" s="612"/>
      <c r="J358" s="612"/>
      <c r="K358" s="612"/>
      <c r="L358" s="612"/>
      <c r="M358" s="612"/>
      <c r="N358" s="612"/>
      <c r="O358" s="612"/>
      <c r="P358" s="612"/>
      <c r="Q358" s="612"/>
      <c r="R358" s="613"/>
      <c r="S358" s="365"/>
      <c r="T358" s="366"/>
      <c r="U358" s="285"/>
      <c r="W358" s="661"/>
      <c r="X358" s="661"/>
    </row>
    <row r="359" spans="2:24" ht="143.44999999999999" customHeight="1" x14ac:dyDescent="0.2">
      <c r="B359" s="553"/>
      <c r="C359" s="767"/>
      <c r="D359" s="767"/>
      <c r="E359" s="767"/>
      <c r="F359" s="555"/>
      <c r="G359" s="611" t="s">
        <v>939</v>
      </c>
      <c r="H359" s="612"/>
      <c r="I359" s="612"/>
      <c r="J359" s="612"/>
      <c r="K359" s="612"/>
      <c r="L359" s="612"/>
      <c r="M359" s="612"/>
      <c r="N359" s="612"/>
      <c r="O359" s="612"/>
      <c r="P359" s="612"/>
      <c r="Q359" s="612"/>
      <c r="R359" s="613"/>
      <c r="S359" s="365"/>
      <c r="T359" s="366"/>
      <c r="U359" s="285"/>
      <c r="W359" s="661"/>
      <c r="X359" s="661"/>
    </row>
    <row r="360" spans="2:24" ht="174" customHeight="1" x14ac:dyDescent="0.2">
      <c r="B360" s="553"/>
      <c r="C360" s="767"/>
      <c r="D360" s="767"/>
      <c r="E360" s="767"/>
      <c r="F360" s="555"/>
      <c r="G360" s="611" t="s">
        <v>1200</v>
      </c>
      <c r="H360" s="612"/>
      <c r="I360" s="612"/>
      <c r="J360" s="612"/>
      <c r="K360" s="612"/>
      <c r="L360" s="612"/>
      <c r="M360" s="612"/>
      <c r="N360" s="612"/>
      <c r="O360" s="612"/>
      <c r="P360" s="612"/>
      <c r="Q360" s="612"/>
      <c r="R360" s="613"/>
      <c r="S360" s="365"/>
      <c r="T360" s="366"/>
      <c r="U360" s="285"/>
      <c r="W360" s="661"/>
      <c r="X360" s="661"/>
    </row>
    <row r="361" spans="2:24" ht="337.15" customHeight="1" x14ac:dyDescent="0.2">
      <c r="B361" s="553"/>
      <c r="C361" s="767"/>
      <c r="D361" s="767"/>
      <c r="E361" s="767"/>
      <c r="F361" s="555"/>
      <c r="G361" s="611" t="s">
        <v>940</v>
      </c>
      <c r="H361" s="612"/>
      <c r="I361" s="612"/>
      <c r="J361" s="612"/>
      <c r="K361" s="612"/>
      <c r="L361" s="612"/>
      <c r="M361" s="612"/>
      <c r="N361" s="612"/>
      <c r="O361" s="612"/>
      <c r="P361" s="612"/>
      <c r="Q361" s="612"/>
      <c r="R361" s="613"/>
      <c r="S361" s="365"/>
      <c r="T361" s="366"/>
      <c r="U361" s="285"/>
      <c r="W361" s="661"/>
      <c r="X361" s="661"/>
    </row>
    <row r="362" spans="2:24" ht="261" customHeight="1" x14ac:dyDescent="0.2">
      <c r="B362" s="553"/>
      <c r="C362" s="767"/>
      <c r="D362" s="767"/>
      <c r="E362" s="767"/>
      <c r="F362" s="555"/>
      <c r="G362" s="611" t="s">
        <v>941</v>
      </c>
      <c r="H362" s="612"/>
      <c r="I362" s="612"/>
      <c r="J362" s="612"/>
      <c r="K362" s="612"/>
      <c r="L362" s="612"/>
      <c r="M362" s="612"/>
      <c r="N362" s="612"/>
      <c r="O362" s="612"/>
      <c r="P362" s="612"/>
      <c r="Q362" s="612"/>
      <c r="R362" s="613"/>
      <c r="S362" s="365"/>
      <c r="T362" s="366"/>
      <c r="U362" s="285"/>
      <c r="W362" s="661"/>
      <c r="X362" s="661"/>
    </row>
    <row r="363" spans="2:24" ht="245.45" customHeight="1" x14ac:dyDescent="0.2">
      <c r="B363" s="553"/>
      <c r="C363" s="767"/>
      <c r="D363" s="767"/>
      <c r="E363" s="767"/>
      <c r="F363" s="555"/>
      <c r="G363" s="611" t="s">
        <v>1045</v>
      </c>
      <c r="H363" s="612"/>
      <c r="I363" s="612"/>
      <c r="J363" s="612"/>
      <c r="K363" s="612"/>
      <c r="L363" s="612"/>
      <c r="M363" s="612"/>
      <c r="N363" s="612"/>
      <c r="O363" s="612"/>
      <c r="P363" s="612"/>
      <c r="Q363" s="612"/>
      <c r="R363" s="613"/>
      <c r="S363" s="365"/>
      <c r="T363" s="366"/>
      <c r="U363" s="285"/>
      <c r="W363" s="661"/>
      <c r="X363" s="661"/>
    </row>
    <row r="364" spans="2:24" ht="328.9" customHeight="1" x14ac:dyDescent="0.2">
      <c r="B364" s="553"/>
      <c r="C364" s="767"/>
      <c r="D364" s="767"/>
      <c r="E364" s="767"/>
      <c r="F364" s="555"/>
      <c r="G364" s="611" t="s">
        <v>1210</v>
      </c>
      <c r="H364" s="612"/>
      <c r="I364" s="612"/>
      <c r="J364" s="612"/>
      <c r="K364" s="612"/>
      <c r="L364" s="612"/>
      <c r="M364" s="612"/>
      <c r="N364" s="612"/>
      <c r="O364" s="612"/>
      <c r="P364" s="612"/>
      <c r="Q364" s="612"/>
      <c r="R364" s="613"/>
      <c r="S364" s="365"/>
      <c r="T364" s="366"/>
      <c r="U364" s="285"/>
      <c r="W364" s="661"/>
      <c r="X364" s="661"/>
    </row>
    <row r="365" spans="2:24" ht="330.6" customHeight="1" x14ac:dyDescent="0.2">
      <c r="B365" s="553"/>
      <c r="C365" s="767"/>
      <c r="D365" s="767"/>
      <c r="E365" s="767"/>
      <c r="F365" s="555"/>
      <c r="G365" s="611" t="s">
        <v>942</v>
      </c>
      <c r="H365" s="612"/>
      <c r="I365" s="612"/>
      <c r="J365" s="612"/>
      <c r="K365" s="612"/>
      <c r="L365" s="612"/>
      <c r="M365" s="612"/>
      <c r="N365" s="612"/>
      <c r="O365" s="612"/>
      <c r="P365" s="612"/>
      <c r="Q365" s="612"/>
      <c r="R365" s="613"/>
      <c r="S365" s="365"/>
      <c r="T365" s="366"/>
      <c r="U365" s="285"/>
      <c r="W365" s="661"/>
      <c r="X365" s="661"/>
    </row>
    <row r="366" spans="2:24" ht="252" customHeight="1" x14ac:dyDescent="0.2">
      <c r="B366" s="553"/>
      <c r="C366" s="767"/>
      <c r="D366" s="767"/>
      <c r="E366" s="767"/>
      <c r="F366" s="555"/>
      <c r="G366" s="611" t="s">
        <v>943</v>
      </c>
      <c r="H366" s="612"/>
      <c r="I366" s="612"/>
      <c r="J366" s="612"/>
      <c r="K366" s="612"/>
      <c r="L366" s="612"/>
      <c r="M366" s="612"/>
      <c r="N366" s="612"/>
      <c r="O366" s="612"/>
      <c r="P366" s="612"/>
      <c r="Q366" s="612"/>
      <c r="R366" s="613"/>
      <c r="S366" s="365"/>
      <c r="T366" s="366"/>
      <c r="U366" s="285"/>
      <c r="W366" s="661"/>
      <c r="X366" s="661"/>
    </row>
    <row r="367" spans="2:24" ht="220.9" customHeight="1" x14ac:dyDescent="0.2">
      <c r="B367" s="553"/>
      <c r="C367" s="767"/>
      <c r="D367" s="767"/>
      <c r="E367" s="767"/>
      <c r="F367" s="555"/>
      <c r="G367" s="611" t="s">
        <v>944</v>
      </c>
      <c r="H367" s="612"/>
      <c r="I367" s="612"/>
      <c r="J367" s="612"/>
      <c r="K367" s="612"/>
      <c r="L367" s="612"/>
      <c r="M367" s="612"/>
      <c r="N367" s="612"/>
      <c r="O367" s="612"/>
      <c r="P367" s="612"/>
      <c r="Q367" s="612"/>
      <c r="R367" s="613"/>
      <c r="S367" s="365"/>
      <c r="T367" s="366"/>
      <c r="U367" s="285"/>
      <c r="W367" s="661"/>
      <c r="X367" s="661"/>
    </row>
    <row r="368" spans="2:24" ht="129" customHeight="1" x14ac:dyDescent="0.2">
      <c r="B368" s="553"/>
      <c r="C368" s="767"/>
      <c r="D368" s="767"/>
      <c r="E368" s="767"/>
      <c r="F368" s="555"/>
      <c r="G368" s="597" t="s">
        <v>911</v>
      </c>
      <c r="H368" s="653"/>
      <c r="I368" s="653"/>
      <c r="J368" s="653"/>
      <c r="K368" s="653"/>
      <c r="L368" s="653"/>
      <c r="M368" s="653"/>
      <c r="N368" s="653"/>
      <c r="O368" s="653"/>
      <c r="P368" s="653"/>
      <c r="Q368" s="653"/>
      <c r="R368" s="598"/>
      <c r="S368" s="365"/>
      <c r="T368" s="366"/>
      <c r="U368" s="285"/>
      <c r="W368" s="661"/>
      <c r="X368" s="661"/>
    </row>
    <row r="369" spans="2:24" ht="126" customHeight="1" x14ac:dyDescent="0.2">
      <c r="B369" s="553"/>
      <c r="C369" s="767"/>
      <c r="D369" s="767"/>
      <c r="E369" s="767"/>
      <c r="F369" s="555"/>
      <c r="G369" s="611" t="s">
        <v>1067</v>
      </c>
      <c r="H369" s="612"/>
      <c r="I369" s="612"/>
      <c r="J369" s="612"/>
      <c r="K369" s="612"/>
      <c r="L369" s="612"/>
      <c r="M369" s="612"/>
      <c r="N369" s="612"/>
      <c r="O369" s="612"/>
      <c r="P369" s="612"/>
      <c r="Q369" s="612"/>
      <c r="R369" s="613"/>
      <c r="S369" s="365"/>
      <c r="T369" s="366"/>
      <c r="U369" s="285"/>
      <c r="W369" s="110"/>
      <c r="X369" s="110"/>
    </row>
    <row r="370" spans="2:24" ht="409.15" customHeight="1" x14ac:dyDescent="0.2">
      <c r="B370" s="553"/>
      <c r="C370" s="767"/>
      <c r="D370" s="767"/>
      <c r="E370" s="767"/>
      <c r="F370" s="555"/>
      <c r="G370" s="605" t="s">
        <v>1201</v>
      </c>
      <c r="H370" s="606"/>
      <c r="I370" s="606"/>
      <c r="J370" s="606"/>
      <c r="K370" s="606"/>
      <c r="L370" s="606"/>
      <c r="M370" s="606"/>
      <c r="N370" s="606"/>
      <c r="O370" s="606"/>
      <c r="P370" s="606"/>
      <c r="Q370" s="606"/>
      <c r="R370" s="607"/>
      <c r="S370" s="365"/>
      <c r="T370" s="366"/>
      <c r="U370" s="285"/>
      <c r="W370" s="112"/>
      <c r="X370" s="112"/>
    </row>
    <row r="371" spans="2:24" ht="211.9" customHeight="1" thickBot="1" x14ac:dyDescent="0.25">
      <c r="B371" s="278"/>
      <c r="C371" s="279"/>
      <c r="D371" s="279"/>
      <c r="E371" s="279"/>
      <c r="F371" s="279"/>
      <c r="G371" s="643"/>
      <c r="H371" s="644"/>
      <c r="I371" s="644"/>
      <c r="J371" s="644"/>
      <c r="K371" s="644"/>
      <c r="L371" s="644"/>
      <c r="M371" s="644"/>
      <c r="N371" s="644"/>
      <c r="O371" s="644"/>
      <c r="P371" s="644"/>
      <c r="Q371" s="644"/>
      <c r="R371" s="645"/>
      <c r="S371" s="365"/>
      <c r="T371" s="366"/>
      <c r="U371" s="285"/>
      <c r="W371" s="112"/>
      <c r="X371" s="112"/>
    </row>
    <row r="372" spans="2:24" ht="244.15" customHeight="1" x14ac:dyDescent="0.2">
      <c r="B372" s="278"/>
      <c r="C372" s="279"/>
      <c r="D372" s="279"/>
      <c r="E372" s="279"/>
      <c r="F372" s="279"/>
      <c r="G372" s="646" t="s">
        <v>1202</v>
      </c>
      <c r="H372" s="647"/>
      <c r="I372" s="647"/>
      <c r="J372" s="647"/>
      <c r="K372" s="647"/>
      <c r="L372" s="647"/>
      <c r="M372" s="647"/>
      <c r="N372" s="647"/>
      <c r="O372" s="647"/>
      <c r="P372" s="647"/>
      <c r="Q372" s="647"/>
      <c r="R372" s="648"/>
      <c r="S372" s="367"/>
      <c r="T372" s="368"/>
      <c r="U372" s="285"/>
      <c r="W372" s="112"/>
      <c r="X372" s="112"/>
    </row>
    <row r="373" spans="2:24" ht="114.6" customHeight="1" x14ac:dyDescent="0.2">
      <c r="B373" s="359" t="s">
        <v>950</v>
      </c>
      <c r="C373" s="360"/>
      <c r="D373" s="360"/>
      <c r="E373" s="360"/>
      <c r="F373" s="360"/>
      <c r="G373" s="639" t="s">
        <v>945</v>
      </c>
      <c r="H373" s="639"/>
      <c r="I373" s="639"/>
      <c r="J373" s="639"/>
      <c r="K373" s="639"/>
      <c r="L373" s="639"/>
      <c r="M373" s="639"/>
      <c r="N373" s="639"/>
      <c r="O373" s="639"/>
      <c r="P373" s="639"/>
      <c r="Q373" s="639"/>
      <c r="R373" s="639"/>
      <c r="S373" s="363"/>
      <c r="T373" s="364"/>
      <c r="U373" s="285"/>
    </row>
    <row r="374" spans="2:24" ht="169.9" customHeight="1" x14ac:dyDescent="0.2">
      <c r="B374" s="359" t="s">
        <v>951</v>
      </c>
      <c r="C374" s="360"/>
      <c r="D374" s="360"/>
      <c r="E374" s="360"/>
      <c r="F374" s="360"/>
      <c r="G374" s="362" t="s">
        <v>946</v>
      </c>
      <c r="H374" s="362"/>
      <c r="I374" s="362"/>
      <c r="J374" s="362"/>
      <c r="K374" s="362"/>
      <c r="L374" s="362"/>
      <c r="M374" s="362"/>
      <c r="N374" s="362"/>
      <c r="O374" s="362"/>
      <c r="P374" s="362"/>
      <c r="Q374" s="362"/>
      <c r="R374" s="362"/>
      <c r="S374" s="365"/>
      <c r="T374" s="366"/>
      <c r="U374" s="285"/>
    </row>
    <row r="375" spans="2:24" ht="180" customHeight="1" x14ac:dyDescent="0.2">
      <c r="B375" s="359" t="s">
        <v>952</v>
      </c>
      <c r="C375" s="360"/>
      <c r="D375" s="360"/>
      <c r="E375" s="360"/>
      <c r="F375" s="360"/>
      <c r="G375" s="362" t="s">
        <v>947</v>
      </c>
      <c r="H375" s="362"/>
      <c r="I375" s="362"/>
      <c r="J375" s="362"/>
      <c r="K375" s="362"/>
      <c r="L375" s="362"/>
      <c r="M375" s="362"/>
      <c r="N375" s="362"/>
      <c r="O375" s="362"/>
      <c r="P375" s="362"/>
      <c r="Q375" s="362"/>
      <c r="R375" s="362"/>
      <c r="S375" s="365"/>
      <c r="T375" s="366"/>
      <c r="U375" s="285"/>
    </row>
    <row r="376" spans="2:24" ht="93.6" customHeight="1" x14ac:dyDescent="0.2">
      <c r="B376" s="359" t="s">
        <v>953</v>
      </c>
      <c r="C376" s="360"/>
      <c r="D376" s="360"/>
      <c r="E376" s="360"/>
      <c r="F376" s="360"/>
      <c r="G376" s="362" t="s">
        <v>948</v>
      </c>
      <c r="H376" s="362"/>
      <c r="I376" s="362"/>
      <c r="J376" s="362"/>
      <c r="K376" s="362"/>
      <c r="L376" s="362"/>
      <c r="M376" s="362"/>
      <c r="N376" s="362"/>
      <c r="O376" s="362"/>
      <c r="P376" s="362"/>
      <c r="Q376" s="362"/>
      <c r="R376" s="362"/>
      <c r="S376" s="365"/>
      <c r="T376" s="366"/>
      <c r="U376" s="285"/>
    </row>
    <row r="377" spans="2:24" ht="108.6" customHeight="1" x14ac:dyDescent="0.2">
      <c r="B377" s="359" t="s">
        <v>954</v>
      </c>
      <c r="C377" s="360"/>
      <c r="D377" s="360"/>
      <c r="E377" s="360"/>
      <c r="F377" s="360"/>
      <c r="G377" s="362" t="s">
        <v>949</v>
      </c>
      <c r="H377" s="362"/>
      <c r="I377" s="362"/>
      <c r="J377" s="362"/>
      <c r="K377" s="362"/>
      <c r="L377" s="362"/>
      <c r="M377" s="362"/>
      <c r="N377" s="362"/>
      <c r="O377" s="362"/>
      <c r="P377" s="362"/>
      <c r="Q377" s="362"/>
      <c r="R377" s="362"/>
      <c r="S377" s="365"/>
      <c r="T377" s="366"/>
      <c r="U377" s="285"/>
    </row>
    <row r="378" spans="2:24" ht="220.15" customHeight="1" x14ac:dyDescent="0.2">
      <c r="B378" s="359" t="s">
        <v>955</v>
      </c>
      <c r="C378" s="360"/>
      <c r="D378" s="360"/>
      <c r="E378" s="360"/>
      <c r="F378" s="360"/>
      <c r="G378" s="362" t="s">
        <v>1214</v>
      </c>
      <c r="H378" s="362"/>
      <c r="I378" s="362"/>
      <c r="J378" s="362"/>
      <c r="K378" s="362"/>
      <c r="L378" s="362"/>
      <c r="M378" s="362"/>
      <c r="N378" s="362"/>
      <c r="O378" s="362"/>
      <c r="P378" s="362"/>
      <c r="Q378" s="362"/>
      <c r="R378" s="362"/>
      <c r="S378" s="365"/>
      <c r="T378" s="366"/>
      <c r="U378" s="285"/>
    </row>
    <row r="379" spans="2:24" ht="127.9" customHeight="1" x14ac:dyDescent="0.2">
      <c r="B379" s="359" t="s">
        <v>956</v>
      </c>
      <c r="C379" s="360"/>
      <c r="D379" s="360"/>
      <c r="E379" s="360"/>
      <c r="F379" s="360"/>
      <c r="G379" s="362" t="s">
        <v>1122</v>
      </c>
      <c r="H379" s="362"/>
      <c r="I379" s="362"/>
      <c r="J379" s="362"/>
      <c r="K379" s="362"/>
      <c r="L379" s="362"/>
      <c r="M379" s="362"/>
      <c r="N379" s="362"/>
      <c r="O379" s="362"/>
      <c r="P379" s="362"/>
      <c r="Q379" s="362"/>
      <c r="R379" s="362"/>
      <c r="S379" s="365"/>
      <c r="T379" s="366"/>
      <c r="U379" s="285"/>
    </row>
    <row r="380" spans="2:24" ht="129.6" customHeight="1" x14ac:dyDescent="0.2">
      <c r="B380" s="359" t="s">
        <v>957</v>
      </c>
      <c r="C380" s="360"/>
      <c r="D380" s="360"/>
      <c r="E380" s="360"/>
      <c r="F380" s="361"/>
      <c r="G380" s="362" t="s">
        <v>1068</v>
      </c>
      <c r="H380" s="362"/>
      <c r="I380" s="362"/>
      <c r="J380" s="362"/>
      <c r="K380" s="362"/>
      <c r="L380" s="362"/>
      <c r="M380" s="362"/>
      <c r="N380" s="362"/>
      <c r="O380" s="362"/>
      <c r="P380" s="362"/>
      <c r="Q380" s="362"/>
      <c r="R380" s="362"/>
      <c r="S380" s="365"/>
      <c r="T380" s="366"/>
      <c r="U380" s="285"/>
    </row>
    <row r="381" spans="2:24" ht="97.15" customHeight="1" x14ac:dyDescent="0.2">
      <c r="B381" s="359" t="s">
        <v>958</v>
      </c>
      <c r="C381" s="360"/>
      <c r="D381" s="360"/>
      <c r="E381" s="360"/>
      <c r="F381" s="361"/>
      <c r="G381" s="362" t="s">
        <v>1069</v>
      </c>
      <c r="H381" s="362"/>
      <c r="I381" s="362"/>
      <c r="J381" s="362"/>
      <c r="K381" s="362"/>
      <c r="L381" s="362"/>
      <c r="M381" s="362"/>
      <c r="N381" s="362"/>
      <c r="O381" s="362"/>
      <c r="P381" s="362"/>
      <c r="Q381" s="362"/>
      <c r="R381" s="362"/>
      <c r="S381" s="365"/>
      <c r="T381" s="366"/>
      <c r="U381" s="285"/>
    </row>
    <row r="382" spans="2:24" ht="89.45" customHeight="1" x14ac:dyDescent="0.2">
      <c r="B382" s="359" t="s">
        <v>959</v>
      </c>
      <c r="C382" s="360"/>
      <c r="D382" s="360"/>
      <c r="E382" s="360"/>
      <c r="F382" s="361"/>
      <c r="G382" s="362" t="s">
        <v>1123</v>
      </c>
      <c r="H382" s="362"/>
      <c r="I382" s="362"/>
      <c r="J382" s="362"/>
      <c r="K382" s="362"/>
      <c r="L382" s="362"/>
      <c r="M382" s="362"/>
      <c r="N382" s="362"/>
      <c r="O382" s="362"/>
      <c r="P382" s="362"/>
      <c r="Q382" s="362"/>
      <c r="R382" s="362"/>
      <c r="S382" s="365"/>
      <c r="T382" s="366"/>
      <c r="U382" s="285"/>
    </row>
    <row r="383" spans="2:24" ht="100.15" customHeight="1" x14ac:dyDescent="0.2">
      <c r="B383" s="359" t="s">
        <v>960</v>
      </c>
      <c r="C383" s="360"/>
      <c r="D383" s="360"/>
      <c r="E383" s="360"/>
      <c r="F383" s="361"/>
      <c r="G383" s="362" t="s">
        <v>1212</v>
      </c>
      <c r="H383" s="362"/>
      <c r="I383" s="362"/>
      <c r="J383" s="362"/>
      <c r="K383" s="362"/>
      <c r="L383" s="362"/>
      <c r="M383" s="362"/>
      <c r="N383" s="362"/>
      <c r="O383" s="362"/>
      <c r="P383" s="362"/>
      <c r="Q383" s="362"/>
      <c r="R383" s="362"/>
      <c r="S383" s="365"/>
      <c r="T383" s="366"/>
      <c r="U383" s="285"/>
    </row>
    <row r="384" spans="2:24" ht="100.15" customHeight="1" x14ac:dyDescent="0.2">
      <c r="B384" s="359" t="s">
        <v>1211</v>
      </c>
      <c r="C384" s="360"/>
      <c r="D384" s="360"/>
      <c r="E384" s="360"/>
      <c r="F384" s="361"/>
      <c r="G384" s="362" t="s">
        <v>1213</v>
      </c>
      <c r="H384" s="362"/>
      <c r="I384" s="362"/>
      <c r="J384" s="362"/>
      <c r="K384" s="362"/>
      <c r="L384" s="362"/>
      <c r="M384" s="362"/>
      <c r="N384" s="362"/>
      <c r="O384" s="362"/>
      <c r="P384" s="362"/>
      <c r="Q384" s="362"/>
      <c r="R384" s="362"/>
      <c r="S384" s="367"/>
      <c r="T384" s="368"/>
      <c r="U384" s="285"/>
    </row>
    <row r="385" spans="1:20" ht="15" customHeight="1" x14ac:dyDescent="0.2">
      <c r="B385" s="618" t="s">
        <v>112</v>
      </c>
      <c r="C385" s="619"/>
      <c r="D385" s="619"/>
      <c r="E385" s="619"/>
      <c r="F385" s="619"/>
      <c r="G385" s="619"/>
      <c r="H385" s="619"/>
      <c r="I385" s="619"/>
      <c r="J385" s="619"/>
      <c r="K385" s="619"/>
      <c r="L385" s="619"/>
      <c r="M385" s="619"/>
      <c r="N385" s="619"/>
      <c r="O385" s="619"/>
      <c r="P385" s="619"/>
      <c r="Q385" s="619"/>
      <c r="R385" s="619"/>
      <c r="S385" s="619"/>
      <c r="T385" s="620"/>
    </row>
    <row r="386" spans="1:20" ht="15" customHeight="1" x14ac:dyDescent="0.2">
      <c r="B386" s="515" t="s">
        <v>47</v>
      </c>
      <c r="C386" s="516"/>
      <c r="D386" s="516"/>
      <c r="E386" s="516"/>
      <c r="F386" s="517"/>
      <c r="G386" s="649" t="s">
        <v>103</v>
      </c>
      <c r="H386" s="650"/>
      <c r="I386" s="650"/>
      <c r="J386" s="650"/>
      <c r="K386" s="650"/>
      <c r="L386" s="650"/>
      <c r="M386" s="650"/>
      <c r="N386" s="650"/>
      <c r="O386" s="650"/>
      <c r="P386" s="650"/>
      <c r="Q386" s="650"/>
      <c r="R386" s="651"/>
      <c r="S386" s="649" t="s">
        <v>104</v>
      </c>
      <c r="T386" s="651"/>
    </row>
    <row r="387" spans="1:20" ht="133.15" customHeight="1" x14ac:dyDescent="0.2">
      <c r="A387" s="54"/>
      <c r="B387" s="384" t="s">
        <v>545</v>
      </c>
      <c r="C387" s="384"/>
      <c r="D387" s="384"/>
      <c r="E387" s="384"/>
      <c r="F387" s="384"/>
      <c r="G387" s="617" t="s">
        <v>1253</v>
      </c>
      <c r="H387" s="617"/>
      <c r="I387" s="617"/>
      <c r="J387" s="617"/>
      <c r="K387" s="617"/>
      <c r="L387" s="617"/>
      <c r="M387" s="617"/>
      <c r="N387" s="617"/>
      <c r="O387" s="617"/>
      <c r="P387" s="617"/>
      <c r="Q387" s="617"/>
      <c r="R387" s="617"/>
      <c r="S387" s="597" t="s">
        <v>1254</v>
      </c>
      <c r="T387" s="598"/>
    </row>
    <row r="388" spans="1:20" ht="176.45" customHeight="1" x14ac:dyDescent="0.2">
      <c r="A388" s="54"/>
      <c r="B388" s="384" t="s">
        <v>546</v>
      </c>
      <c r="C388" s="384"/>
      <c r="D388" s="384"/>
      <c r="E388" s="384"/>
      <c r="F388" s="384"/>
      <c r="G388" s="640" t="s">
        <v>1255</v>
      </c>
      <c r="H388" s="641"/>
      <c r="I388" s="641"/>
      <c r="J388" s="641"/>
      <c r="K388" s="641"/>
      <c r="L388" s="641"/>
      <c r="M388" s="641"/>
      <c r="N388" s="641"/>
      <c r="O388" s="641"/>
      <c r="P388" s="641"/>
      <c r="Q388" s="641"/>
      <c r="R388" s="642"/>
      <c r="S388" s="597" t="str">
        <f>+S387</f>
        <v>Actividades de Operación ejecutadas en la Fase de Construcción
Semana 271</v>
      </c>
      <c r="T388" s="598"/>
    </row>
    <row r="389" spans="1:20" ht="193.9" customHeight="1" x14ac:dyDescent="0.2">
      <c r="A389" s="54"/>
      <c r="B389" s="384" t="s">
        <v>547</v>
      </c>
      <c r="C389" s="384"/>
      <c r="D389" s="384"/>
      <c r="E389" s="384"/>
      <c r="F389" s="384"/>
      <c r="G389" s="594" t="s">
        <v>1256</v>
      </c>
      <c r="H389" s="595"/>
      <c r="I389" s="595"/>
      <c r="J389" s="595"/>
      <c r="K389" s="595"/>
      <c r="L389" s="595"/>
      <c r="M389" s="595"/>
      <c r="N389" s="595"/>
      <c r="O389" s="595"/>
      <c r="P389" s="595"/>
      <c r="Q389" s="595"/>
      <c r="R389" s="596"/>
      <c r="S389" s="597" t="str">
        <f>+S387</f>
        <v>Actividades de Operación ejecutadas en la Fase de Construcción
Semana 271</v>
      </c>
      <c r="T389" s="598"/>
    </row>
    <row r="390" spans="1:20" ht="132.6" customHeight="1" x14ac:dyDescent="0.2">
      <c r="A390" s="54"/>
      <c r="B390" s="384" t="s">
        <v>548</v>
      </c>
      <c r="C390" s="384"/>
      <c r="D390" s="384"/>
      <c r="E390" s="384"/>
      <c r="F390" s="384"/>
      <c r="G390" s="594" t="s">
        <v>1257</v>
      </c>
      <c r="H390" s="595"/>
      <c r="I390" s="595"/>
      <c r="J390" s="595"/>
      <c r="K390" s="595"/>
      <c r="L390" s="595"/>
      <c r="M390" s="595"/>
      <c r="N390" s="595"/>
      <c r="O390" s="595"/>
      <c r="P390" s="595"/>
      <c r="Q390" s="595"/>
      <c r="R390" s="596"/>
      <c r="S390" s="597" t="str">
        <f>+S389</f>
        <v>Actividades de Operación ejecutadas en la Fase de Construcción
Semana 271</v>
      </c>
      <c r="T390" s="598"/>
    </row>
    <row r="391" spans="1:20" ht="156" customHeight="1" x14ac:dyDescent="0.2">
      <c r="A391" s="54"/>
      <c r="B391" s="384" t="s">
        <v>549</v>
      </c>
      <c r="C391" s="384"/>
      <c r="D391" s="384"/>
      <c r="E391" s="384"/>
      <c r="F391" s="384"/>
      <c r="G391" s="594" t="s">
        <v>1134</v>
      </c>
      <c r="H391" s="595"/>
      <c r="I391" s="595"/>
      <c r="J391" s="595"/>
      <c r="K391" s="595"/>
      <c r="L391" s="595"/>
      <c r="M391" s="595"/>
      <c r="N391" s="595"/>
      <c r="O391" s="595"/>
      <c r="P391" s="595"/>
      <c r="Q391" s="595"/>
      <c r="R391" s="596"/>
      <c r="S391" s="597" t="str">
        <f>+S387</f>
        <v>Actividades de Operación ejecutadas en la Fase de Construcción
Semana 271</v>
      </c>
      <c r="T391" s="598"/>
    </row>
    <row r="392" spans="1:20" ht="191.45" customHeight="1" x14ac:dyDescent="0.2">
      <c r="A392" s="54"/>
      <c r="B392" s="384" t="s">
        <v>550</v>
      </c>
      <c r="C392" s="384"/>
      <c r="D392" s="384"/>
      <c r="E392" s="384"/>
      <c r="F392" s="384"/>
      <c r="G392" s="614" t="s">
        <v>1258</v>
      </c>
      <c r="H392" s="615"/>
      <c r="I392" s="615"/>
      <c r="J392" s="615"/>
      <c r="K392" s="615"/>
      <c r="L392" s="615"/>
      <c r="M392" s="615"/>
      <c r="N392" s="615"/>
      <c r="O392" s="615"/>
      <c r="P392" s="615"/>
      <c r="Q392" s="615"/>
      <c r="R392" s="615"/>
      <c r="S392" s="597" t="str">
        <f>+S387</f>
        <v>Actividades de Operación ejecutadas en la Fase de Construcción
Semana 271</v>
      </c>
      <c r="T392" s="598"/>
    </row>
    <row r="393" spans="1:20" ht="366.6" customHeight="1" x14ac:dyDescent="0.2">
      <c r="B393" s="455" t="s">
        <v>306</v>
      </c>
      <c r="C393" s="456"/>
      <c r="D393" s="456"/>
      <c r="E393" s="456"/>
      <c r="F393" s="456"/>
      <c r="G393" s="602"/>
      <c r="H393" s="603"/>
      <c r="I393" s="603"/>
      <c r="J393" s="603"/>
      <c r="K393" s="603"/>
      <c r="L393" s="603"/>
      <c r="M393" s="603"/>
      <c r="N393" s="603"/>
      <c r="O393" s="603"/>
      <c r="P393" s="603"/>
      <c r="Q393" s="603"/>
      <c r="R393" s="604"/>
      <c r="S393" s="419"/>
      <c r="T393" s="421"/>
    </row>
    <row r="394" spans="1:20" ht="14.1" customHeight="1" x14ac:dyDescent="0.2">
      <c r="B394" s="68"/>
      <c r="C394" s="51"/>
      <c r="D394" s="51"/>
      <c r="E394" s="51"/>
      <c r="F394" s="51"/>
      <c r="G394" s="65"/>
      <c r="H394" s="49"/>
      <c r="I394" s="49"/>
      <c r="J394" s="49"/>
      <c r="K394" s="49"/>
      <c r="L394" s="49"/>
      <c r="M394" s="49"/>
      <c r="N394" s="49"/>
      <c r="O394" s="49"/>
      <c r="P394" s="49"/>
      <c r="Q394" s="49"/>
      <c r="R394" s="49"/>
      <c r="S394" s="51"/>
      <c r="T394" s="69"/>
    </row>
    <row r="395" spans="1:20" ht="24" customHeight="1" x14ac:dyDescent="0.2">
      <c r="B395" s="499" t="s">
        <v>105</v>
      </c>
      <c r="C395" s="500"/>
      <c r="D395" s="500"/>
      <c r="E395" s="500"/>
      <c r="F395" s="500"/>
      <c r="G395" s="500"/>
      <c r="H395" s="500"/>
      <c r="I395" s="500"/>
      <c r="J395" s="500"/>
      <c r="K395" s="500"/>
      <c r="L395" s="500"/>
      <c r="M395" s="500"/>
      <c r="N395" s="500"/>
      <c r="O395" s="500"/>
      <c r="P395" s="500"/>
      <c r="Q395" s="500"/>
      <c r="R395" s="500"/>
      <c r="S395" s="500"/>
      <c r="T395" s="501"/>
    </row>
    <row r="396" spans="1:20" ht="267" customHeight="1" x14ac:dyDescent="0.2">
      <c r="B396" s="616" t="s">
        <v>1422</v>
      </c>
      <c r="C396" s="616"/>
      <c r="D396" s="616"/>
      <c r="E396" s="616"/>
      <c r="F396" s="616"/>
      <c r="G396" s="616"/>
      <c r="H396" s="616"/>
      <c r="I396" s="616"/>
      <c r="J396" s="616"/>
      <c r="K396" s="616"/>
      <c r="L396" s="616"/>
      <c r="M396" s="616"/>
      <c r="N396" s="616"/>
      <c r="O396" s="616"/>
      <c r="P396" s="616"/>
      <c r="Q396" s="616"/>
      <c r="R396" s="616"/>
      <c r="S396" s="616"/>
      <c r="T396" s="616"/>
    </row>
    <row r="397" spans="1:20" ht="14.25" customHeight="1" x14ac:dyDescent="0.2">
      <c r="B397" s="591"/>
      <c r="C397" s="591"/>
      <c r="D397" s="591"/>
      <c r="E397" s="591"/>
      <c r="F397" s="591"/>
      <c r="G397" s="591"/>
      <c r="H397" s="591"/>
      <c r="I397" s="591"/>
      <c r="J397" s="591"/>
      <c r="K397" s="591"/>
      <c r="L397" s="591"/>
      <c r="M397" s="591"/>
      <c r="N397" s="591"/>
      <c r="O397" s="591"/>
      <c r="P397" s="591"/>
      <c r="Q397" s="592"/>
      <c r="R397" s="593"/>
      <c r="S397" s="591"/>
      <c r="T397" s="592"/>
    </row>
    <row r="398" spans="1:20" ht="15" customHeight="1" x14ac:dyDescent="0.2">
      <c r="B398" s="599" t="s">
        <v>106</v>
      </c>
      <c r="C398" s="600"/>
      <c r="D398" s="600"/>
      <c r="E398" s="600"/>
      <c r="F398" s="601"/>
      <c r="G398" s="599" t="s">
        <v>107</v>
      </c>
      <c r="H398" s="600"/>
      <c r="I398" s="600"/>
      <c r="J398" s="600"/>
      <c r="K398" s="600"/>
      <c r="L398" s="600"/>
      <c r="M398" s="600"/>
      <c r="N398" s="600"/>
      <c r="O398" s="600"/>
      <c r="P398" s="601"/>
      <c r="Q398" s="599" t="s">
        <v>108</v>
      </c>
      <c r="R398" s="600"/>
      <c r="S398" s="600"/>
      <c r="T398" s="601"/>
    </row>
    <row r="399" spans="1:20" ht="114.75" customHeight="1" x14ac:dyDescent="0.2">
      <c r="B399" s="585" t="s">
        <v>457</v>
      </c>
      <c r="C399" s="586"/>
      <c r="D399" s="586"/>
      <c r="E399" s="586"/>
      <c r="F399" s="587"/>
      <c r="G399" s="588" t="s">
        <v>288</v>
      </c>
      <c r="H399" s="589"/>
      <c r="I399" s="589"/>
      <c r="J399" s="589"/>
      <c r="K399" s="589"/>
      <c r="L399" s="589"/>
      <c r="M399" s="589"/>
      <c r="N399" s="589"/>
      <c r="O399" s="589"/>
      <c r="P399" s="590"/>
      <c r="Q399" s="588" t="s">
        <v>116</v>
      </c>
      <c r="R399" s="589"/>
      <c r="S399" s="589"/>
      <c r="T399" s="590"/>
    </row>
    <row r="400" spans="1:20" ht="13.9" customHeight="1" x14ac:dyDescent="0.2">
      <c r="G400" s="47"/>
      <c r="H400" s="47"/>
      <c r="I400" s="47"/>
      <c r="J400" s="47"/>
      <c r="K400" s="47"/>
      <c r="L400" s="47"/>
      <c r="M400" s="47"/>
      <c r="N400" s="47"/>
      <c r="O400" s="47"/>
      <c r="P400" s="47"/>
      <c r="Q400" s="48"/>
      <c r="R400" s="48"/>
    </row>
  </sheetData>
  <mergeCells count="1064">
    <mergeCell ref="K124:R124"/>
    <mergeCell ref="D172:E172"/>
    <mergeCell ref="F185:I185"/>
    <mergeCell ref="S141:T141"/>
    <mergeCell ref="S142:T142"/>
    <mergeCell ref="D141:J141"/>
    <mergeCell ref="B171:E171"/>
    <mergeCell ref="F196:I196"/>
    <mergeCell ref="B192:C192"/>
    <mergeCell ref="D192:E192"/>
    <mergeCell ref="E152:F152"/>
    <mergeCell ref="B158:D158"/>
    <mergeCell ref="B157:D157"/>
    <mergeCell ref="B115:E117"/>
    <mergeCell ref="B118:E118"/>
    <mergeCell ref="B119:E120"/>
    <mergeCell ref="B125:C125"/>
    <mergeCell ref="D125:J125"/>
    <mergeCell ref="K125:R125"/>
    <mergeCell ref="S125:T125"/>
    <mergeCell ref="B126:C126"/>
    <mergeCell ref="D126:J126"/>
    <mergeCell ref="K126:R126"/>
    <mergeCell ref="S126:T126"/>
    <mergeCell ref="B127:C127"/>
    <mergeCell ref="D127:J127"/>
    <mergeCell ref="K127:R127"/>
    <mergeCell ref="S127:T127"/>
    <mergeCell ref="B128:C128"/>
    <mergeCell ref="D128:J128"/>
    <mergeCell ref="K128:R128"/>
    <mergeCell ref="S128:T128"/>
    <mergeCell ref="S121:T121"/>
    <mergeCell ref="G121:R121"/>
    <mergeCell ref="G117:R117"/>
    <mergeCell ref="S117:T117"/>
    <mergeCell ref="B135:C135"/>
    <mergeCell ref="D135:J135"/>
    <mergeCell ref="K135:R135"/>
    <mergeCell ref="S135:T135"/>
    <mergeCell ref="B190:C190"/>
    <mergeCell ref="D190:E190"/>
    <mergeCell ref="F190:I190"/>
    <mergeCell ref="J190:T190"/>
    <mergeCell ref="B194:C194"/>
    <mergeCell ref="D194:E194"/>
    <mergeCell ref="F194:I194"/>
    <mergeCell ref="B195:C195"/>
    <mergeCell ref="D195:E195"/>
    <mergeCell ref="D183:E183"/>
    <mergeCell ref="G118:R118"/>
    <mergeCell ref="S118:T118"/>
    <mergeCell ref="G119:R119"/>
    <mergeCell ref="S119:T119"/>
    <mergeCell ref="G120:R120"/>
    <mergeCell ref="S120:T120"/>
    <mergeCell ref="B121:E121"/>
    <mergeCell ref="B130:C130"/>
    <mergeCell ref="D130:J130"/>
    <mergeCell ref="K130:R130"/>
    <mergeCell ref="S130:T130"/>
    <mergeCell ref="B131:C131"/>
    <mergeCell ref="B181:C181"/>
    <mergeCell ref="D168:E168"/>
    <mergeCell ref="B320:F370"/>
    <mergeCell ref="S320:T372"/>
    <mergeCell ref="F200:I200"/>
    <mergeCell ref="J200:T200"/>
    <mergeCell ref="J201:T201"/>
    <mergeCell ref="F192:I192"/>
    <mergeCell ref="J195:T195"/>
    <mergeCell ref="F195:I195"/>
    <mergeCell ref="J194:T194"/>
    <mergeCell ref="F204:I204"/>
    <mergeCell ref="B186:C186"/>
    <mergeCell ref="B206:C206"/>
    <mergeCell ref="D206:E206"/>
    <mergeCell ref="F206:I206"/>
    <mergeCell ref="J206:T206"/>
    <mergeCell ref="B204:C204"/>
    <mergeCell ref="B132:C132"/>
    <mergeCell ref="D132:J132"/>
    <mergeCell ref="K132:R132"/>
    <mergeCell ref="S132:T132"/>
    <mergeCell ref="C247:D247"/>
    <mergeCell ref="E247:F247"/>
    <mergeCell ref="G247:J247"/>
    <mergeCell ref="K247:T247"/>
    <mergeCell ref="C248:D248"/>
    <mergeCell ref="E248:F248"/>
    <mergeCell ref="G248:J248"/>
    <mergeCell ref="K248:T248"/>
    <mergeCell ref="D196:E196"/>
    <mergeCell ref="D203:E203"/>
    <mergeCell ref="J205:T205"/>
    <mergeCell ref="B210:B231"/>
    <mergeCell ref="B167:C167"/>
    <mergeCell ref="B168:C168"/>
    <mergeCell ref="J180:T180"/>
    <mergeCell ref="J179:T179"/>
    <mergeCell ref="D167:E167"/>
    <mergeCell ref="J167:K167"/>
    <mergeCell ref="G167:H167"/>
    <mergeCell ref="B169:K169"/>
    <mergeCell ref="B177:C177"/>
    <mergeCell ref="J171:T172"/>
    <mergeCell ref="D173:E173"/>
    <mergeCell ref="D178:E178"/>
    <mergeCell ref="J192:T192"/>
    <mergeCell ref="C212:E212"/>
    <mergeCell ref="C218:L218"/>
    <mergeCell ref="J182:T182"/>
    <mergeCell ref="J199:T199"/>
    <mergeCell ref="B200:C200"/>
    <mergeCell ref="C210:T210"/>
    <mergeCell ref="B173:C173"/>
    <mergeCell ref="J173:T173"/>
    <mergeCell ref="H212:I212"/>
    <mergeCell ref="D205:E205"/>
    <mergeCell ref="F205:I205"/>
    <mergeCell ref="J187:T187"/>
    <mergeCell ref="D200:E200"/>
    <mergeCell ref="F183:I183"/>
    <mergeCell ref="D185:E185"/>
    <mergeCell ref="M211:T211"/>
    <mergeCell ref="F212:G212"/>
    <mergeCell ref="D201:E201"/>
    <mergeCell ref="D208:E208"/>
    <mergeCell ref="B78:B80"/>
    <mergeCell ref="C78:D80"/>
    <mergeCell ref="E80:H80"/>
    <mergeCell ref="I80:R80"/>
    <mergeCell ref="S80:T80"/>
    <mergeCell ref="S114:T114"/>
    <mergeCell ref="S115:T115"/>
    <mergeCell ref="B113:T113"/>
    <mergeCell ref="B197:C197"/>
    <mergeCell ref="D197:E197"/>
    <mergeCell ref="F197:I197"/>
    <mergeCell ref="K133:R133"/>
    <mergeCell ref="K134:R134"/>
    <mergeCell ref="B133:C133"/>
    <mergeCell ref="D133:J133"/>
    <mergeCell ref="S133:T133"/>
    <mergeCell ref="B134:C134"/>
    <mergeCell ref="D134:J134"/>
    <mergeCell ref="G116:R116"/>
    <mergeCell ref="B124:C124"/>
    <mergeCell ref="S124:T124"/>
    <mergeCell ref="D124:J124"/>
    <mergeCell ref="E154:F154"/>
    <mergeCell ref="B163:K163"/>
    <mergeCell ref="E159:F159"/>
    <mergeCell ref="B155:D155"/>
    <mergeCell ref="I164:K164"/>
    <mergeCell ref="B162:T162"/>
    <mergeCell ref="E151:F151"/>
    <mergeCell ref="S144:T144"/>
    <mergeCell ref="K143:R143"/>
    <mergeCell ref="K144:R144"/>
    <mergeCell ref="D174:E174"/>
    <mergeCell ref="B202:C202"/>
    <mergeCell ref="D202:E202"/>
    <mergeCell ref="B179:C179"/>
    <mergeCell ref="B180:C180"/>
    <mergeCell ref="D180:E180"/>
    <mergeCell ref="F180:I180"/>
    <mergeCell ref="F181:I181"/>
    <mergeCell ref="J181:T181"/>
    <mergeCell ref="C219:F219"/>
    <mergeCell ref="B185:C185"/>
    <mergeCell ref="J188:T188"/>
    <mergeCell ref="D184:E184"/>
    <mergeCell ref="D186:E186"/>
    <mergeCell ref="F186:I186"/>
    <mergeCell ref="J186:T186"/>
    <mergeCell ref="F184:I184"/>
    <mergeCell ref="J184:T184"/>
    <mergeCell ref="C216:D216"/>
    <mergeCell ref="K215:L215"/>
    <mergeCell ref="M212:T218"/>
    <mergeCell ref="B182:C182"/>
    <mergeCell ref="B174:C174"/>
    <mergeCell ref="J185:T185"/>
    <mergeCell ref="F179:I179"/>
    <mergeCell ref="F174:I174"/>
    <mergeCell ref="F208:I208"/>
    <mergeCell ref="J208:T208"/>
    <mergeCell ref="J196:T196"/>
    <mergeCell ref="D189:E189"/>
    <mergeCell ref="B189:C189"/>
    <mergeCell ref="B191:C191"/>
    <mergeCell ref="J197:T197"/>
    <mergeCell ref="F202:I202"/>
    <mergeCell ref="J202:T202"/>
    <mergeCell ref="K237:T237"/>
    <mergeCell ref="G232:J232"/>
    <mergeCell ref="G226:J226"/>
    <mergeCell ref="G231:J231"/>
    <mergeCell ref="C238:D238"/>
    <mergeCell ref="G236:J236"/>
    <mergeCell ref="K236:T236"/>
    <mergeCell ref="K221:T221"/>
    <mergeCell ref="G222:J222"/>
    <mergeCell ref="K222:T222"/>
    <mergeCell ref="E220:F220"/>
    <mergeCell ref="G235:J235"/>
    <mergeCell ref="K235:T235"/>
    <mergeCell ref="G224:J224"/>
    <mergeCell ref="G228:J228"/>
    <mergeCell ref="K225:T225"/>
    <mergeCell ref="C229:D229"/>
    <mergeCell ref="G223:J223"/>
    <mergeCell ref="E222:F222"/>
    <mergeCell ref="C226:D226"/>
    <mergeCell ref="G229:J229"/>
    <mergeCell ref="K231:T231"/>
    <mergeCell ref="E229:F229"/>
    <mergeCell ref="E226:F226"/>
    <mergeCell ref="K229:T229"/>
    <mergeCell ref="E231:F231"/>
    <mergeCell ref="G233:J233"/>
    <mergeCell ref="K233:T233"/>
    <mergeCell ref="E225:F225"/>
    <mergeCell ref="C244:D244"/>
    <mergeCell ref="G242:J242"/>
    <mergeCell ref="K239:T239"/>
    <mergeCell ref="E238:F238"/>
    <mergeCell ref="D198:E198"/>
    <mergeCell ref="F198:I198"/>
    <mergeCell ref="J198:T198"/>
    <mergeCell ref="B203:C203"/>
    <mergeCell ref="B208:C208"/>
    <mergeCell ref="C242:D242"/>
    <mergeCell ref="C240:D240"/>
    <mergeCell ref="G240:J240"/>
    <mergeCell ref="C236:D236"/>
    <mergeCell ref="E236:F236"/>
    <mergeCell ref="G225:J225"/>
    <mergeCell ref="K238:T238"/>
    <mergeCell ref="J212:L212"/>
    <mergeCell ref="C221:D221"/>
    <mergeCell ref="K240:T240"/>
    <mergeCell ref="E240:F240"/>
    <mergeCell ref="K232:T232"/>
    <mergeCell ref="E233:F233"/>
    <mergeCell ref="C228:D228"/>
    <mergeCell ref="G230:J230"/>
    <mergeCell ref="K227:T227"/>
    <mergeCell ref="C211:L211"/>
    <mergeCell ref="E224:F224"/>
    <mergeCell ref="C223:D223"/>
    <mergeCell ref="K226:T226"/>
    <mergeCell ref="E228:F228"/>
    <mergeCell ref="B129:C129"/>
    <mergeCell ref="B136:T136"/>
    <mergeCell ref="B150:K150"/>
    <mergeCell ref="E156:F158"/>
    <mergeCell ref="K156:K158"/>
    <mergeCell ref="S143:T143"/>
    <mergeCell ref="K145:R145"/>
    <mergeCell ref="B154:D154"/>
    <mergeCell ref="S134:T134"/>
    <mergeCell ref="D131:J131"/>
    <mergeCell ref="K131:R131"/>
    <mergeCell ref="S131:T131"/>
    <mergeCell ref="G269:H269"/>
    <mergeCell ref="E269:F269"/>
    <mergeCell ref="K242:T242"/>
    <mergeCell ref="E216:F216"/>
    <mergeCell ref="C222:D222"/>
    <mergeCell ref="C243:D243"/>
    <mergeCell ref="E243:F243"/>
    <mergeCell ref="K241:T241"/>
    <mergeCell ref="C234:D234"/>
    <mergeCell ref="E234:F234"/>
    <mergeCell ref="C245:D245"/>
    <mergeCell ref="B147:T147"/>
    <mergeCell ref="G241:J241"/>
    <mergeCell ref="B250:T250"/>
    <mergeCell ref="C237:D237"/>
    <mergeCell ref="J213:L213"/>
    <mergeCell ref="C233:D233"/>
    <mergeCell ref="K249:T249"/>
    <mergeCell ref="G243:J243"/>
    <mergeCell ref="K243:T243"/>
    <mergeCell ref="S88:T88"/>
    <mergeCell ref="E85:I85"/>
    <mergeCell ref="E90:I90"/>
    <mergeCell ref="J90:R90"/>
    <mergeCell ref="S90:T90"/>
    <mergeCell ref="C83:D90"/>
    <mergeCell ref="J85:R85"/>
    <mergeCell ref="E89:I89"/>
    <mergeCell ref="J88:R88"/>
    <mergeCell ref="S85:T85"/>
    <mergeCell ref="S87:T87"/>
    <mergeCell ref="C91:D93"/>
    <mergeCell ref="S93:T93"/>
    <mergeCell ref="S89:T89"/>
    <mergeCell ref="E83:I83"/>
    <mergeCell ref="E93:I93"/>
    <mergeCell ref="J93:R93"/>
    <mergeCell ref="J89:R89"/>
    <mergeCell ref="S86:T86"/>
    <mergeCell ref="E87:I87"/>
    <mergeCell ref="J87:R87"/>
    <mergeCell ref="E86:I86"/>
    <mergeCell ref="I77:R77"/>
    <mergeCell ref="E79:H79"/>
    <mergeCell ref="I79:R79"/>
    <mergeCell ref="E77:H77"/>
    <mergeCell ref="I78:R78"/>
    <mergeCell ref="S78:T78"/>
    <mergeCell ref="S79:T79"/>
    <mergeCell ref="S102:T102"/>
    <mergeCell ref="E99:I99"/>
    <mergeCell ref="B91:B93"/>
    <mergeCell ref="E96:I96"/>
    <mergeCell ref="J96:R96"/>
    <mergeCell ref="S84:T84"/>
    <mergeCell ref="E84:I84"/>
    <mergeCell ref="J84:R84"/>
    <mergeCell ref="E91:I91"/>
    <mergeCell ref="J91:R91"/>
    <mergeCell ref="S91:T91"/>
    <mergeCell ref="S95:T95"/>
    <mergeCell ref="S92:T92"/>
    <mergeCell ref="E82:I82"/>
    <mergeCell ref="J82:R82"/>
    <mergeCell ref="S82:T82"/>
    <mergeCell ref="C82:D82"/>
    <mergeCell ref="B83:B90"/>
    <mergeCell ref="E95:I95"/>
    <mergeCell ref="E92:I92"/>
    <mergeCell ref="J86:R86"/>
    <mergeCell ref="J92:R92"/>
    <mergeCell ref="J83:R83"/>
    <mergeCell ref="E88:I88"/>
    <mergeCell ref="S83:T83"/>
    <mergeCell ref="O35:Q36"/>
    <mergeCell ref="J35:N36"/>
    <mergeCell ref="S38:T38"/>
    <mergeCell ref="I64:R64"/>
    <mergeCell ref="E70:H70"/>
    <mergeCell ref="I70:R70"/>
    <mergeCell ref="B67:B77"/>
    <mergeCell ref="E56:H56"/>
    <mergeCell ref="I56:R56"/>
    <mergeCell ref="S56:T56"/>
    <mergeCell ref="B56:B66"/>
    <mergeCell ref="I57:R57"/>
    <mergeCell ref="E62:H62"/>
    <mergeCell ref="I59:R59"/>
    <mergeCell ref="S59:T59"/>
    <mergeCell ref="I63:R63"/>
    <mergeCell ref="E102:I102"/>
    <mergeCell ref="E98:I98"/>
    <mergeCell ref="S99:T99"/>
    <mergeCell ref="S101:T101"/>
    <mergeCell ref="S100:T100"/>
    <mergeCell ref="E97:I97"/>
    <mergeCell ref="E100:I100"/>
    <mergeCell ref="B94:B101"/>
    <mergeCell ref="J99:R99"/>
    <mergeCell ref="S94:T94"/>
    <mergeCell ref="S97:T97"/>
    <mergeCell ref="J98:R98"/>
    <mergeCell ref="C94:D101"/>
    <mergeCell ref="E78:H78"/>
    <mergeCell ref="I76:R76"/>
    <mergeCell ref="S76:T76"/>
    <mergeCell ref="F35:I36"/>
    <mergeCell ref="B33:E34"/>
    <mergeCell ref="J31:N32"/>
    <mergeCell ref="B31:E32"/>
    <mergeCell ref="F19:I22"/>
    <mergeCell ref="B23:E27"/>
    <mergeCell ref="O14:Q15"/>
    <mergeCell ref="S73:T73"/>
    <mergeCell ref="S69:T69"/>
    <mergeCell ref="S70:T70"/>
    <mergeCell ref="I72:R72"/>
    <mergeCell ref="S71:T71"/>
    <mergeCell ref="S68:T68"/>
    <mergeCell ref="S72:T72"/>
    <mergeCell ref="I75:R75"/>
    <mergeCell ref="I73:R73"/>
    <mergeCell ref="E69:H69"/>
    <mergeCell ref="E67:H67"/>
    <mergeCell ref="I74:R74"/>
    <mergeCell ref="I71:R71"/>
    <mergeCell ref="E65:H65"/>
    <mergeCell ref="I65:R65"/>
    <mergeCell ref="E71:H71"/>
    <mergeCell ref="F14:I15"/>
    <mergeCell ref="R28:T28"/>
    <mergeCell ref="O33:Q34"/>
    <mergeCell ref="J33:N34"/>
    <mergeCell ref="R33:T34"/>
    <mergeCell ref="F33:I34"/>
    <mergeCell ref="B37:T37"/>
    <mergeCell ref="B35:E36"/>
    <mergeCell ref="R35:T36"/>
    <mergeCell ref="J29:N29"/>
    <mergeCell ref="R29:T29"/>
    <mergeCell ref="F31:I32"/>
    <mergeCell ref="B30:E30"/>
    <mergeCell ref="R31:T32"/>
    <mergeCell ref="O31:Q32"/>
    <mergeCell ref="J30:N30"/>
    <mergeCell ref="J13:N13"/>
    <mergeCell ref="F23:I27"/>
    <mergeCell ref="J23:N23"/>
    <mergeCell ref="B19:E22"/>
    <mergeCell ref="O28:Q28"/>
    <mergeCell ref="O30:Q30"/>
    <mergeCell ref="R30:T30"/>
    <mergeCell ref="F29:I29"/>
    <mergeCell ref="B29:E29"/>
    <mergeCell ref="O29:Q29"/>
    <mergeCell ref="J14:N15"/>
    <mergeCell ref="F12:I13"/>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S316:T317"/>
    <mergeCell ref="G368:R368"/>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B305:T305"/>
    <mergeCell ref="K303:T304"/>
    <mergeCell ref="V308:W308"/>
    <mergeCell ref="B306:T306"/>
    <mergeCell ref="B307:F307"/>
    <mergeCell ref="G307:R307"/>
    <mergeCell ref="S307:T307"/>
    <mergeCell ref="B312:F312"/>
    <mergeCell ref="G312:R312"/>
    <mergeCell ref="S312:T312"/>
    <mergeCell ref="B310:F310"/>
    <mergeCell ref="S311:T311"/>
    <mergeCell ref="B309:F309"/>
    <mergeCell ref="G309:R309"/>
    <mergeCell ref="G310:R310"/>
    <mergeCell ref="S310:T310"/>
    <mergeCell ref="G338:R338"/>
    <mergeCell ref="G334:R334"/>
    <mergeCell ref="G333:R333"/>
    <mergeCell ref="G330:R330"/>
    <mergeCell ref="W320:X368"/>
    <mergeCell ref="G321:R321"/>
    <mergeCell ref="G323:R323"/>
    <mergeCell ref="G324:R324"/>
    <mergeCell ref="G325:R325"/>
    <mergeCell ref="G326:R326"/>
    <mergeCell ref="G329:R329"/>
    <mergeCell ref="G363:R363"/>
    <mergeCell ref="B318:F318"/>
    <mergeCell ref="G318:R318"/>
    <mergeCell ref="S318:T318"/>
    <mergeCell ref="B315:F315"/>
    <mergeCell ref="G361:R361"/>
    <mergeCell ref="G360:R360"/>
    <mergeCell ref="G359:R359"/>
    <mergeCell ref="G362:R362"/>
    <mergeCell ref="G358:R358"/>
    <mergeCell ref="G346:R346"/>
    <mergeCell ref="G347:R347"/>
    <mergeCell ref="G340:R340"/>
    <mergeCell ref="G339:R339"/>
    <mergeCell ref="G336:R337"/>
    <mergeCell ref="G327:R327"/>
    <mergeCell ref="G328:R328"/>
    <mergeCell ref="G343:R344"/>
    <mergeCell ref="G352:R352"/>
    <mergeCell ref="G353:R353"/>
    <mergeCell ref="G331:R332"/>
    <mergeCell ref="G335:R335"/>
    <mergeCell ref="G345:R345"/>
    <mergeCell ref="G348:R348"/>
    <mergeCell ref="G350:R350"/>
    <mergeCell ref="G349:R349"/>
    <mergeCell ref="G351:R351"/>
    <mergeCell ref="G373:R373"/>
    <mergeCell ref="G356:R357"/>
    <mergeCell ref="G367:R367"/>
    <mergeCell ref="B378:F378"/>
    <mergeCell ref="G378:R378"/>
    <mergeCell ref="B379:F379"/>
    <mergeCell ref="G379:R379"/>
    <mergeCell ref="B392:F392"/>
    <mergeCell ref="G388:R388"/>
    <mergeCell ref="S388:T388"/>
    <mergeCell ref="B387:F387"/>
    <mergeCell ref="B377:F377"/>
    <mergeCell ref="G377:R377"/>
    <mergeCell ref="G369:R369"/>
    <mergeCell ref="G370:R371"/>
    <mergeCell ref="G372:R372"/>
    <mergeCell ref="B373:F373"/>
    <mergeCell ref="G389:R389"/>
    <mergeCell ref="S389:T389"/>
    <mergeCell ref="G380:R380"/>
    <mergeCell ref="G381:R381"/>
    <mergeCell ref="B380:F380"/>
    <mergeCell ref="B381:F381"/>
    <mergeCell ref="G386:R386"/>
    <mergeCell ref="S386:T386"/>
    <mergeCell ref="G390:R390"/>
    <mergeCell ref="B382:F382"/>
    <mergeCell ref="G382:R382"/>
    <mergeCell ref="G374:R374"/>
    <mergeCell ref="B374:F374"/>
    <mergeCell ref="G364:R364"/>
    <mergeCell ref="G365:R365"/>
    <mergeCell ref="J282:T282"/>
    <mergeCell ref="B272:C272"/>
    <mergeCell ref="G342:R342"/>
    <mergeCell ref="C299:T299"/>
    <mergeCell ref="C295:G295"/>
    <mergeCell ref="C297:D297"/>
    <mergeCell ref="G341:R341"/>
    <mergeCell ref="G320:R320"/>
    <mergeCell ref="B314:F314"/>
    <mergeCell ref="S319:T319"/>
    <mergeCell ref="G311:R311"/>
    <mergeCell ref="M294:T294"/>
    <mergeCell ref="F287:G287"/>
    <mergeCell ref="C286:L286"/>
    <mergeCell ref="H291:L291"/>
    <mergeCell ref="H288:I288"/>
    <mergeCell ref="G296:J297"/>
    <mergeCell ref="K296:T297"/>
    <mergeCell ref="E297:F297"/>
    <mergeCell ref="S308:T308"/>
    <mergeCell ref="H295:I295"/>
    <mergeCell ref="B298:T298"/>
    <mergeCell ref="B311:F311"/>
    <mergeCell ref="J295:K295"/>
    <mergeCell ref="F288:G288"/>
    <mergeCell ref="B279:C279"/>
    <mergeCell ref="B319:F319"/>
    <mergeCell ref="G319:R319"/>
    <mergeCell ref="H292:L292"/>
    <mergeCell ref="G322:R322"/>
    <mergeCell ref="M295:T295"/>
    <mergeCell ref="C293:L293"/>
    <mergeCell ref="B399:F399"/>
    <mergeCell ref="G399:P399"/>
    <mergeCell ref="Q399:T399"/>
    <mergeCell ref="B395:T395"/>
    <mergeCell ref="B397:Q397"/>
    <mergeCell ref="R397:T397"/>
    <mergeCell ref="B391:F391"/>
    <mergeCell ref="G391:R391"/>
    <mergeCell ref="S391:T391"/>
    <mergeCell ref="B398:F398"/>
    <mergeCell ref="G398:P398"/>
    <mergeCell ref="Q398:T398"/>
    <mergeCell ref="B393:F393"/>
    <mergeCell ref="G393:R393"/>
    <mergeCell ref="S393:T393"/>
    <mergeCell ref="G354:R355"/>
    <mergeCell ref="G376:R376"/>
    <mergeCell ref="B376:F376"/>
    <mergeCell ref="G375:R375"/>
    <mergeCell ref="G366:R366"/>
    <mergeCell ref="B375:F375"/>
    <mergeCell ref="G392:R392"/>
    <mergeCell ref="B390:F390"/>
    <mergeCell ref="B396:T396"/>
    <mergeCell ref="S390:T390"/>
    <mergeCell ref="G387:R387"/>
    <mergeCell ref="S387:T387"/>
    <mergeCell ref="B388:F388"/>
    <mergeCell ref="B389:F389"/>
    <mergeCell ref="B385:T385"/>
    <mergeCell ref="B386:F386"/>
    <mergeCell ref="S392:T392"/>
    <mergeCell ref="B313:T313"/>
    <mergeCell ref="G308:R308"/>
    <mergeCell ref="M300:T300"/>
    <mergeCell ref="S314:T314"/>
    <mergeCell ref="S309:T309"/>
    <mergeCell ref="F282:I282"/>
    <mergeCell ref="B282:C282"/>
    <mergeCell ref="B280:C280"/>
    <mergeCell ref="B283:T283"/>
    <mergeCell ref="D282:E282"/>
    <mergeCell ref="J277:T278"/>
    <mergeCell ref="B277:E277"/>
    <mergeCell ref="B281:C281"/>
    <mergeCell ref="F281:I281"/>
    <mergeCell ref="G276:H276"/>
    <mergeCell ref="J294:K294"/>
    <mergeCell ref="E291:F291"/>
    <mergeCell ref="B299:B304"/>
    <mergeCell ref="M301:T302"/>
    <mergeCell ref="C303:F303"/>
    <mergeCell ref="C304:D304"/>
    <mergeCell ref="E304:F304"/>
    <mergeCell ref="G314:R314"/>
    <mergeCell ref="M286:T286"/>
    <mergeCell ref="E292:F292"/>
    <mergeCell ref="F302:G302"/>
    <mergeCell ref="H302:I302"/>
    <mergeCell ref="J302:L302"/>
    <mergeCell ref="G303:J304"/>
    <mergeCell ref="F301:G301"/>
    <mergeCell ref="H301:I301"/>
    <mergeCell ref="J301:L301"/>
    <mergeCell ref="D280:E280"/>
    <mergeCell ref="D278:E278"/>
    <mergeCell ref="J279:T279"/>
    <mergeCell ref="F280:I280"/>
    <mergeCell ref="J280:T280"/>
    <mergeCell ref="B278:C278"/>
    <mergeCell ref="H257:I257"/>
    <mergeCell ref="E264:F264"/>
    <mergeCell ref="I276:J276"/>
    <mergeCell ref="B271:C271"/>
    <mergeCell ref="B274:K274"/>
    <mergeCell ref="C251:T251"/>
    <mergeCell ref="C264:D264"/>
    <mergeCell ref="G271:K271"/>
    <mergeCell ref="M252:T260"/>
    <mergeCell ref="C252:L252"/>
    <mergeCell ref="F253:G253"/>
    <mergeCell ref="C253:E253"/>
    <mergeCell ref="J262:L263"/>
    <mergeCell ref="C263:D263"/>
    <mergeCell ref="E263:F263"/>
    <mergeCell ref="E257:F257"/>
    <mergeCell ref="J260:K260"/>
    <mergeCell ref="I275:J275"/>
    <mergeCell ref="L275:T275"/>
    <mergeCell ref="F279:I279"/>
    <mergeCell ref="J254:L254"/>
    <mergeCell ref="H253:I253"/>
    <mergeCell ref="H254:I254"/>
    <mergeCell ref="B275:F275"/>
    <mergeCell ref="F277:I278"/>
    <mergeCell ref="D279:E279"/>
    <mergeCell ref="C302:E302"/>
    <mergeCell ref="F254:G254"/>
    <mergeCell ref="J289:L289"/>
    <mergeCell ref="J287:L287"/>
    <mergeCell ref="J281:T281"/>
    <mergeCell ref="D281:E281"/>
    <mergeCell ref="C288:E288"/>
    <mergeCell ref="F289:G289"/>
    <mergeCell ref="C289:E289"/>
    <mergeCell ref="H289:I289"/>
    <mergeCell ref="C300:L300"/>
    <mergeCell ref="G238:J238"/>
    <mergeCell ref="C232:D232"/>
    <mergeCell ref="E232:F232"/>
    <mergeCell ref="E245:F245"/>
    <mergeCell ref="G245:J245"/>
    <mergeCell ref="B308:F308"/>
    <mergeCell ref="B285:B297"/>
    <mergeCell ref="C296:F296"/>
    <mergeCell ref="C301:E301"/>
    <mergeCell ref="B284:T284"/>
    <mergeCell ref="C294:G294"/>
    <mergeCell ref="C256:D256"/>
    <mergeCell ref="C260:E260"/>
    <mergeCell ref="K256:L256"/>
    <mergeCell ref="I269:K269"/>
    <mergeCell ref="H287:I287"/>
    <mergeCell ref="H294:I294"/>
    <mergeCell ref="C292:D292"/>
    <mergeCell ref="J288:L288"/>
    <mergeCell ref="C285:T285"/>
    <mergeCell ref="M287:T293"/>
    <mergeCell ref="C287:E287"/>
    <mergeCell ref="C291:D291"/>
    <mergeCell ref="I268:K268"/>
    <mergeCell ref="B269:D269"/>
    <mergeCell ref="D272:E272"/>
    <mergeCell ref="B273:K273"/>
    <mergeCell ref="G272:K272"/>
    <mergeCell ref="L267:T267"/>
    <mergeCell ref="G268:H268"/>
    <mergeCell ref="B268:D268"/>
    <mergeCell ref="B266:T266"/>
    <mergeCell ref="E268:F268"/>
    <mergeCell ref="B276:F276"/>
    <mergeCell ref="L276:T276"/>
    <mergeCell ref="K257:L257"/>
    <mergeCell ref="C254:E254"/>
    <mergeCell ref="C261:T261"/>
    <mergeCell ref="B270:K270"/>
    <mergeCell ref="M264:T264"/>
    <mergeCell ref="C257:D257"/>
    <mergeCell ref="H256:I256"/>
    <mergeCell ref="C259:L259"/>
    <mergeCell ref="G260:H260"/>
    <mergeCell ref="E256:F256"/>
    <mergeCell ref="B251:B264"/>
    <mergeCell ref="J253:L253"/>
    <mergeCell ref="L268:T274"/>
    <mergeCell ref="D271:E271"/>
    <mergeCell ref="G264:I264"/>
    <mergeCell ref="M262:T263"/>
    <mergeCell ref="G262:I263"/>
    <mergeCell ref="J264:L264"/>
    <mergeCell ref="E249:F249"/>
    <mergeCell ref="G249:J249"/>
    <mergeCell ref="E242:F242"/>
    <mergeCell ref="E244:F244"/>
    <mergeCell ref="G244:J244"/>
    <mergeCell ref="K244:T244"/>
    <mergeCell ref="G221:J221"/>
    <mergeCell ref="B193:C193"/>
    <mergeCell ref="B196:C196"/>
    <mergeCell ref="C239:D239"/>
    <mergeCell ref="E239:F239"/>
    <mergeCell ref="G239:J239"/>
    <mergeCell ref="G237:J237"/>
    <mergeCell ref="C231:D231"/>
    <mergeCell ref="K230:T230"/>
    <mergeCell ref="C235:D235"/>
    <mergeCell ref="E235:F235"/>
    <mergeCell ref="B198:C198"/>
    <mergeCell ref="K224:T224"/>
    <mergeCell ref="C225:D225"/>
    <mergeCell ref="E227:F227"/>
    <mergeCell ref="K223:T223"/>
    <mergeCell ref="F213:G213"/>
    <mergeCell ref="H215:I215"/>
    <mergeCell ref="E215:F215"/>
    <mergeCell ref="J209:T209"/>
    <mergeCell ref="B209:C209"/>
    <mergeCell ref="D209:E209"/>
    <mergeCell ref="F209:I209"/>
    <mergeCell ref="C241:D241"/>
    <mergeCell ref="E241:F241"/>
    <mergeCell ref="E223:F223"/>
    <mergeCell ref="E164:F164"/>
    <mergeCell ref="B161:T161"/>
    <mergeCell ref="F173:I173"/>
    <mergeCell ref="F175:I175"/>
    <mergeCell ref="D144:J144"/>
    <mergeCell ref="B175:C175"/>
    <mergeCell ref="S109:T109"/>
    <mergeCell ref="B201:C201"/>
    <mergeCell ref="D105:J105"/>
    <mergeCell ref="K105:R105"/>
    <mergeCell ref="S105:T105"/>
    <mergeCell ref="S98:T98"/>
    <mergeCell ref="S96:T96"/>
    <mergeCell ref="J97:R97"/>
    <mergeCell ref="J101:R101"/>
    <mergeCell ref="J100:R100"/>
    <mergeCell ref="J95:R95"/>
    <mergeCell ref="B105:C105"/>
    <mergeCell ref="B137:T137"/>
    <mergeCell ref="B138:T138"/>
    <mergeCell ref="B139:T139"/>
    <mergeCell ref="S129:T129"/>
    <mergeCell ref="B107:C107"/>
    <mergeCell ref="B184:C184"/>
    <mergeCell ref="E101:I101"/>
    <mergeCell ref="B104:T104"/>
    <mergeCell ref="K106:R106"/>
    <mergeCell ref="B144:C144"/>
    <mergeCell ref="E155:F155"/>
    <mergeCell ref="B145:C145"/>
    <mergeCell ref="D145:J145"/>
    <mergeCell ref="B159:D159"/>
    <mergeCell ref="B44:H44"/>
    <mergeCell ref="I44:J44"/>
    <mergeCell ref="K44:L44"/>
    <mergeCell ref="M44:R44"/>
    <mergeCell ref="I51:J51"/>
    <mergeCell ref="D193:E193"/>
    <mergeCell ref="F193:I193"/>
    <mergeCell ref="B141:C141"/>
    <mergeCell ref="K141:R141"/>
    <mergeCell ref="J175:T175"/>
    <mergeCell ref="F171:I172"/>
    <mergeCell ref="D176:E176"/>
    <mergeCell ref="J176:T176"/>
    <mergeCell ref="E59:H59"/>
    <mergeCell ref="E61:H61"/>
    <mergeCell ref="S61:T61"/>
    <mergeCell ref="I58:R58"/>
    <mergeCell ref="E57:H57"/>
    <mergeCell ref="B170:K170"/>
    <mergeCell ref="B143:C143"/>
    <mergeCell ref="D143:J143"/>
    <mergeCell ref="G164:H164"/>
    <mergeCell ref="I61:R61"/>
    <mergeCell ref="S57:T57"/>
    <mergeCell ref="D175:E175"/>
    <mergeCell ref="B114:E114"/>
    <mergeCell ref="S74:T74"/>
    <mergeCell ref="S75:T75"/>
    <mergeCell ref="C55:D55"/>
    <mergeCell ref="I67:R67"/>
    <mergeCell ref="E73:H73"/>
    <mergeCell ref="E75:H75"/>
    <mergeCell ref="K129:R129"/>
    <mergeCell ref="I62:R62"/>
    <mergeCell ref="E72:H72"/>
    <mergeCell ref="K51:L51"/>
    <mergeCell ref="M51:R51"/>
    <mergeCell ref="E60:H60"/>
    <mergeCell ref="C67:D77"/>
    <mergeCell ref="E68:H68"/>
    <mergeCell ref="I68:R68"/>
    <mergeCell ref="E74:H74"/>
    <mergeCell ref="D142:J142"/>
    <mergeCell ref="B53:T53"/>
    <mergeCell ref="B54:T54"/>
    <mergeCell ref="D129:J129"/>
    <mergeCell ref="E55:H55"/>
    <mergeCell ref="G115:R115"/>
    <mergeCell ref="S64:T64"/>
    <mergeCell ref="B123:T123"/>
    <mergeCell ref="B81:T81"/>
    <mergeCell ref="E76:H76"/>
    <mergeCell ref="S67:T67"/>
    <mergeCell ref="S77:T77"/>
    <mergeCell ref="D107:J107"/>
    <mergeCell ref="S107:T107"/>
    <mergeCell ref="B108:C108"/>
    <mergeCell ref="D108:J108"/>
    <mergeCell ref="K108:R108"/>
    <mergeCell ref="S108:T108"/>
    <mergeCell ref="B112:C112"/>
    <mergeCell ref="E94:I94"/>
    <mergeCell ref="J94:R94"/>
    <mergeCell ref="B142:C142"/>
    <mergeCell ref="D112:J112"/>
    <mergeCell ref="K112:R112"/>
    <mergeCell ref="S112:T112"/>
    <mergeCell ref="B109:C109"/>
    <mergeCell ref="E103:I103"/>
    <mergeCell ref="J102:R102"/>
    <mergeCell ref="J103:R103"/>
    <mergeCell ref="S103:T103"/>
    <mergeCell ref="S116:T116"/>
    <mergeCell ref="D109:J109"/>
    <mergeCell ref="K109:R109"/>
    <mergeCell ref="G114:R114"/>
    <mergeCell ref="B106:C106"/>
    <mergeCell ref="D106:J106"/>
    <mergeCell ref="S106:T106"/>
    <mergeCell ref="C102:D102"/>
    <mergeCell ref="C103:D103"/>
    <mergeCell ref="B110:C110"/>
    <mergeCell ref="D110:J110"/>
    <mergeCell ref="K110:R110"/>
    <mergeCell ref="S110:T110"/>
    <mergeCell ref="B111:C111"/>
    <mergeCell ref="D111:J111"/>
    <mergeCell ref="K111:R111"/>
    <mergeCell ref="S111:T111"/>
    <mergeCell ref="K107:R107"/>
    <mergeCell ref="B316:F317"/>
    <mergeCell ref="G315:R315"/>
    <mergeCell ref="D187:E187"/>
    <mergeCell ref="F187:I187"/>
    <mergeCell ref="D188:E188"/>
    <mergeCell ref="J189:T189"/>
    <mergeCell ref="D191:E191"/>
    <mergeCell ref="F188:I188"/>
    <mergeCell ref="F191:I191"/>
    <mergeCell ref="J191:T191"/>
    <mergeCell ref="C224:D224"/>
    <mergeCell ref="F189:I189"/>
    <mergeCell ref="J193:T193"/>
    <mergeCell ref="J204:T204"/>
    <mergeCell ref="B207:C207"/>
    <mergeCell ref="K228:T228"/>
    <mergeCell ref="C246:D246"/>
    <mergeCell ref="E246:F246"/>
    <mergeCell ref="C220:D220"/>
    <mergeCell ref="H213:I213"/>
    <mergeCell ref="E230:F230"/>
    <mergeCell ref="K219:T220"/>
    <mergeCell ref="B187:C187"/>
    <mergeCell ref="K234:T234"/>
    <mergeCell ref="G234:J234"/>
    <mergeCell ref="J203:T203"/>
    <mergeCell ref="D204:E204"/>
    <mergeCell ref="D207:E207"/>
    <mergeCell ref="F207:I207"/>
    <mergeCell ref="J207:T207"/>
    <mergeCell ref="K245:T245"/>
    <mergeCell ref="C249:D249"/>
    <mergeCell ref="G383:R383"/>
    <mergeCell ref="B383:F383"/>
    <mergeCell ref="C262:F262"/>
    <mergeCell ref="B265:T265"/>
    <mergeCell ref="K142:R142"/>
    <mergeCell ref="B140:T140"/>
    <mergeCell ref="B188:C188"/>
    <mergeCell ref="E221:F221"/>
    <mergeCell ref="B205:C205"/>
    <mergeCell ref="F177:I177"/>
    <mergeCell ref="J174:T174"/>
    <mergeCell ref="G275:H275"/>
    <mergeCell ref="G219:J220"/>
    <mergeCell ref="C215:D215"/>
    <mergeCell ref="C230:D230"/>
    <mergeCell ref="B267:K267"/>
    <mergeCell ref="C227:D227"/>
    <mergeCell ref="H216:L216"/>
    <mergeCell ref="G227:J227"/>
    <mergeCell ref="F203:I203"/>
    <mergeCell ref="C213:E213"/>
    <mergeCell ref="G246:J246"/>
    <mergeCell ref="K246:T246"/>
    <mergeCell ref="E237:F237"/>
    <mergeCell ref="F201:I201"/>
    <mergeCell ref="G316:R317"/>
    <mergeCell ref="S315:T315"/>
    <mergeCell ref="K146:R146"/>
    <mergeCell ref="B199:C199"/>
    <mergeCell ref="D199:E199"/>
    <mergeCell ref="F199:I199"/>
    <mergeCell ref="G168:K168"/>
    <mergeCell ref="B165:D165"/>
    <mergeCell ref="E165:F165"/>
    <mergeCell ref="B172:C172"/>
    <mergeCell ref="E153:F153"/>
    <mergeCell ref="B152:D152"/>
    <mergeCell ref="B156:D156"/>
    <mergeCell ref="B151:D151"/>
    <mergeCell ref="L149:T160"/>
    <mergeCell ref="D181:E181"/>
    <mergeCell ref="S145:T145"/>
    <mergeCell ref="F176:I176"/>
    <mergeCell ref="J178:T178"/>
    <mergeCell ref="D179:E179"/>
    <mergeCell ref="B176:C176"/>
    <mergeCell ref="J183:T183"/>
    <mergeCell ref="B148:T148"/>
    <mergeCell ref="S146:T146"/>
    <mergeCell ref="B153:D153"/>
    <mergeCell ref="B166:K166"/>
    <mergeCell ref="D182:E182"/>
    <mergeCell ref="F182:I182"/>
    <mergeCell ref="B183:C183"/>
    <mergeCell ref="B178:C178"/>
    <mergeCell ref="I165:K165"/>
    <mergeCell ref="G165:H165"/>
    <mergeCell ref="D177:E177"/>
    <mergeCell ref="F178:I178"/>
    <mergeCell ref="J177:T177"/>
    <mergeCell ref="B146:C146"/>
    <mergeCell ref="D146:J146"/>
    <mergeCell ref="L163:T170"/>
    <mergeCell ref="B164:D164"/>
    <mergeCell ref="I45:J45"/>
    <mergeCell ref="K45:L45"/>
    <mergeCell ref="M45:R45"/>
    <mergeCell ref="B47:H47"/>
    <mergeCell ref="I47:J47"/>
    <mergeCell ref="K47:L47"/>
    <mergeCell ref="M47:R47"/>
    <mergeCell ref="B46:H46"/>
    <mergeCell ref="I46:J46"/>
    <mergeCell ref="K46:L46"/>
    <mergeCell ref="M46:R46"/>
    <mergeCell ref="S58:T58"/>
    <mergeCell ref="S62:T62"/>
    <mergeCell ref="S63:T63"/>
    <mergeCell ref="I60:R60"/>
    <mergeCell ref="S60:T60"/>
    <mergeCell ref="S55:T55"/>
    <mergeCell ref="E58:H58"/>
    <mergeCell ref="I55:R55"/>
    <mergeCell ref="E63:H63"/>
    <mergeCell ref="B48:H48"/>
    <mergeCell ref="I48:J48"/>
    <mergeCell ref="K48:L48"/>
    <mergeCell ref="M48:R48"/>
    <mergeCell ref="B50:H50"/>
    <mergeCell ref="I50:J50"/>
    <mergeCell ref="K50:L50"/>
    <mergeCell ref="M50:R50"/>
    <mergeCell ref="B49:H49"/>
    <mergeCell ref="I49:J49"/>
    <mergeCell ref="K49:L49"/>
    <mergeCell ref="M49:R49"/>
    <mergeCell ref="B384:F384"/>
    <mergeCell ref="G384:R384"/>
    <mergeCell ref="S373:T384"/>
    <mergeCell ref="I66:R66"/>
    <mergeCell ref="S66:T66"/>
    <mergeCell ref="C56:D66"/>
    <mergeCell ref="E64:H64"/>
    <mergeCell ref="B51:H51"/>
    <mergeCell ref="E66:H66"/>
    <mergeCell ref="S65:T65"/>
    <mergeCell ref="I69:R69"/>
    <mergeCell ref="B43:H43"/>
    <mergeCell ref="I43:J43"/>
    <mergeCell ref="K43:L43"/>
    <mergeCell ref="M43:R43"/>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5:H45"/>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H10" sqref="H10:I10"/>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73" t="s">
        <v>252</v>
      </c>
      <c r="C2" s="774"/>
      <c r="D2" s="774"/>
      <c r="E2" s="774"/>
      <c r="F2" s="774"/>
      <c r="G2" s="774"/>
      <c r="H2" s="774"/>
      <c r="I2" s="775"/>
      <c r="J2" s="289"/>
      <c r="K2" s="779" t="s">
        <v>252</v>
      </c>
      <c r="L2" s="780"/>
      <c r="M2" s="780"/>
      <c r="N2" s="780"/>
      <c r="O2" s="780"/>
      <c r="P2" s="780"/>
      <c r="Q2" s="780"/>
      <c r="R2" s="780"/>
      <c r="S2" s="781"/>
    </row>
    <row r="3" spans="2:19" ht="34.5" customHeight="1" x14ac:dyDescent="0.2">
      <c r="B3" s="776"/>
      <c r="C3" s="777"/>
      <c r="D3" s="777"/>
      <c r="E3" s="777"/>
      <c r="F3" s="777"/>
      <c r="G3" s="777"/>
      <c r="H3" s="777"/>
      <c r="I3" s="778"/>
      <c r="J3" s="289"/>
      <c r="K3" s="782"/>
      <c r="L3" s="783"/>
      <c r="M3" s="783"/>
      <c r="N3" s="783"/>
      <c r="O3" s="783"/>
      <c r="P3" s="783"/>
      <c r="Q3" s="783"/>
      <c r="R3" s="783"/>
      <c r="S3" s="784"/>
    </row>
    <row r="4" spans="2:19" ht="27.75" customHeight="1" x14ac:dyDescent="0.2">
      <c r="B4" s="785" t="s">
        <v>253</v>
      </c>
      <c r="C4" s="786"/>
      <c r="D4" s="786"/>
      <c r="E4" s="786"/>
      <c r="F4" s="787"/>
      <c r="G4" s="347" t="s">
        <v>492</v>
      </c>
      <c r="H4" s="346" t="s">
        <v>2</v>
      </c>
      <c r="I4" s="99" t="s">
        <v>0</v>
      </c>
      <c r="J4" s="290"/>
      <c r="K4" s="791" t="s">
        <v>253</v>
      </c>
      <c r="L4" s="792"/>
      <c r="M4" s="792"/>
      <c r="N4" s="792"/>
      <c r="O4" s="792"/>
      <c r="P4" s="793" t="s">
        <v>789</v>
      </c>
      <c r="Q4" s="793"/>
      <c r="R4" s="346" t="s">
        <v>0</v>
      </c>
      <c r="S4" s="129" t="s">
        <v>2</v>
      </c>
    </row>
    <row r="5" spans="2:19" ht="27.75" customHeight="1" x14ac:dyDescent="0.25">
      <c r="B5" s="788"/>
      <c r="C5" s="789"/>
      <c r="D5" s="789"/>
      <c r="E5" s="789"/>
      <c r="F5" s="790"/>
      <c r="G5" s="100" t="s">
        <v>515</v>
      </c>
      <c r="H5" s="137">
        <v>3</v>
      </c>
      <c r="I5" s="101" t="s">
        <v>254</v>
      </c>
      <c r="J5" s="291"/>
      <c r="K5" s="791"/>
      <c r="L5" s="792"/>
      <c r="M5" s="792"/>
      <c r="N5" s="792"/>
      <c r="O5" s="792"/>
      <c r="P5" s="794" t="s">
        <v>493</v>
      </c>
      <c r="Q5" s="794"/>
      <c r="R5" s="137" t="s">
        <v>255</v>
      </c>
      <c r="S5" s="128">
        <v>4</v>
      </c>
    </row>
    <row r="6" spans="2:19" ht="33.75" customHeight="1" x14ac:dyDescent="0.2">
      <c r="B6" s="804" t="s">
        <v>256</v>
      </c>
      <c r="C6" s="805"/>
      <c r="D6" s="805"/>
      <c r="E6" s="805"/>
      <c r="F6" s="805"/>
      <c r="G6" s="805"/>
      <c r="H6" s="806"/>
      <c r="I6" s="797"/>
      <c r="J6" s="290"/>
      <c r="K6" s="807" t="s">
        <v>257</v>
      </c>
      <c r="L6" s="808"/>
      <c r="M6" s="808"/>
      <c r="N6" s="808"/>
      <c r="O6" s="808"/>
      <c r="P6" s="808"/>
      <c r="Q6" s="808"/>
      <c r="R6" s="808"/>
      <c r="S6" s="799"/>
    </row>
    <row r="7" spans="2:19" ht="15" customHeight="1" x14ac:dyDescent="0.2">
      <c r="B7" s="809" t="s">
        <v>258</v>
      </c>
      <c r="C7" s="810"/>
      <c r="D7" s="812">
        <v>1</v>
      </c>
      <c r="E7" s="812">
        <v>2</v>
      </c>
      <c r="F7" s="812">
        <v>3</v>
      </c>
      <c r="G7" s="814" t="s">
        <v>259</v>
      </c>
      <c r="H7" s="796" t="s">
        <v>97</v>
      </c>
      <c r="I7" s="797"/>
      <c r="J7" s="290"/>
      <c r="K7" s="816" t="s">
        <v>790</v>
      </c>
      <c r="L7" s="795"/>
      <c r="M7" s="795" t="s">
        <v>904</v>
      </c>
      <c r="N7" s="795" t="s">
        <v>905</v>
      </c>
      <c r="O7" s="795" t="s">
        <v>906</v>
      </c>
      <c r="P7" s="795" t="s">
        <v>907</v>
      </c>
      <c r="Q7" s="795" t="s">
        <v>259</v>
      </c>
      <c r="R7" s="796" t="s">
        <v>97</v>
      </c>
      <c r="S7" s="797"/>
    </row>
    <row r="8" spans="2:19" ht="15.75" customHeight="1" x14ac:dyDescent="0.2">
      <c r="B8" s="807"/>
      <c r="C8" s="811"/>
      <c r="D8" s="813"/>
      <c r="E8" s="813"/>
      <c r="F8" s="813"/>
      <c r="G8" s="815"/>
      <c r="H8" s="798"/>
      <c r="I8" s="799"/>
      <c r="J8" s="290"/>
      <c r="K8" s="816"/>
      <c r="L8" s="795"/>
      <c r="M8" s="795"/>
      <c r="N8" s="795"/>
      <c r="O8" s="795"/>
      <c r="P8" s="795"/>
      <c r="Q8" s="795"/>
      <c r="R8" s="798"/>
      <c r="S8" s="799"/>
    </row>
    <row r="9" spans="2:19" ht="15.75" customHeight="1" thickBot="1" x14ac:dyDescent="0.3">
      <c r="B9" s="102">
        <v>3</v>
      </c>
      <c r="C9" s="103">
        <v>500</v>
      </c>
      <c r="D9" s="103">
        <v>3</v>
      </c>
      <c r="E9" s="103">
        <v>50</v>
      </c>
      <c r="F9" s="103"/>
      <c r="G9" s="103"/>
      <c r="H9" s="800"/>
      <c r="I9" s="801"/>
      <c r="J9" s="292"/>
      <c r="K9" s="102">
        <v>3</v>
      </c>
      <c r="L9" s="103">
        <v>500</v>
      </c>
      <c r="M9" s="301">
        <v>3</v>
      </c>
      <c r="N9" s="301"/>
      <c r="O9" s="301">
        <v>50</v>
      </c>
      <c r="P9" s="301"/>
      <c r="Q9" s="301"/>
      <c r="R9" s="802"/>
      <c r="S9" s="803"/>
    </row>
    <row r="10" spans="2:19" ht="20.25" customHeight="1" x14ac:dyDescent="0.2">
      <c r="B10" s="817" t="s">
        <v>260</v>
      </c>
      <c r="C10" s="104">
        <v>1</v>
      </c>
      <c r="D10" s="35">
        <v>227</v>
      </c>
      <c r="E10" s="35">
        <v>169</v>
      </c>
      <c r="F10" s="35">
        <v>11</v>
      </c>
      <c r="G10" s="105">
        <f t="shared" ref="G10:G40" si="0">+D10+E10+F10</f>
        <v>407</v>
      </c>
      <c r="H10" s="820"/>
      <c r="I10" s="821"/>
      <c r="J10" s="293"/>
      <c r="K10" s="831" t="s">
        <v>260</v>
      </c>
      <c r="L10" s="302">
        <v>1</v>
      </c>
      <c r="M10" s="303">
        <v>227</v>
      </c>
      <c r="N10" s="303">
        <v>169</v>
      </c>
      <c r="O10" s="303">
        <v>11</v>
      </c>
      <c r="P10" s="303">
        <v>0</v>
      </c>
      <c r="Q10" s="108">
        <f>SUM(M10:P10)</f>
        <v>407</v>
      </c>
      <c r="R10" s="822"/>
      <c r="S10" s="778"/>
    </row>
    <row r="11" spans="2:19" ht="16.5" customHeight="1" x14ac:dyDescent="0.2">
      <c r="B11" s="818"/>
      <c r="C11" s="106" t="s">
        <v>264</v>
      </c>
      <c r="D11" s="36">
        <f>+D10*0.4</f>
        <v>90.800000000000011</v>
      </c>
      <c r="E11" s="36">
        <f t="shared" ref="E11" si="1">+E10*0.4</f>
        <v>67.600000000000009</v>
      </c>
      <c r="F11" s="36">
        <v>4</v>
      </c>
      <c r="G11" s="36">
        <f t="shared" si="0"/>
        <v>162.40000000000003</v>
      </c>
      <c r="H11" s="823"/>
      <c r="I11" s="824"/>
      <c r="J11" s="293"/>
      <c r="K11" s="831"/>
      <c r="L11" s="304">
        <v>0.4</v>
      </c>
      <c r="M11" s="36">
        <f>M10*0.4</f>
        <v>90.800000000000011</v>
      </c>
      <c r="N11" s="36">
        <f>N10*0.4</f>
        <v>67.600000000000009</v>
      </c>
      <c r="O11" s="36">
        <v>5</v>
      </c>
      <c r="P11" s="36">
        <f>P10*0.4</f>
        <v>0</v>
      </c>
      <c r="Q11" s="84">
        <f>SUM(M11:P11)</f>
        <v>163.40000000000003</v>
      </c>
      <c r="R11" s="825"/>
      <c r="S11" s="826"/>
    </row>
    <row r="12" spans="2:19" ht="25.5" customHeight="1" thickBot="1" x14ac:dyDescent="0.25">
      <c r="B12" s="819"/>
      <c r="C12" s="107">
        <v>0.6</v>
      </c>
      <c r="D12" s="37">
        <f>+D10*0.6</f>
        <v>136.19999999999999</v>
      </c>
      <c r="E12" s="37">
        <f t="shared" ref="E12" si="2">+E10*0.6</f>
        <v>101.39999999999999</v>
      </c>
      <c r="F12" s="37">
        <v>7</v>
      </c>
      <c r="G12" s="37">
        <f t="shared" si="0"/>
        <v>244.59999999999997</v>
      </c>
      <c r="H12" s="827"/>
      <c r="I12" s="828"/>
      <c r="J12" s="293"/>
      <c r="K12" s="831"/>
      <c r="L12" s="305">
        <v>0.6</v>
      </c>
      <c r="M12" s="37">
        <f>M10</f>
        <v>227</v>
      </c>
      <c r="N12" s="37">
        <f>N10*0.6</f>
        <v>101.39999999999999</v>
      </c>
      <c r="O12" s="37">
        <v>6</v>
      </c>
      <c r="P12" s="37">
        <f>P10*0.6</f>
        <v>0</v>
      </c>
      <c r="Q12" s="306">
        <f>SUM(M12:P12)</f>
        <v>334.4</v>
      </c>
      <c r="R12" s="829"/>
      <c r="S12" s="830"/>
    </row>
    <row r="13" spans="2:19" x14ac:dyDescent="0.2">
      <c r="B13" s="817" t="s">
        <v>261</v>
      </c>
      <c r="C13" s="104" t="s">
        <v>259</v>
      </c>
      <c r="D13" s="35">
        <v>227</v>
      </c>
      <c r="E13" s="35">
        <v>169</v>
      </c>
      <c r="F13" s="35">
        <v>11</v>
      </c>
      <c r="G13" s="108">
        <f t="shared" si="0"/>
        <v>407</v>
      </c>
      <c r="H13" s="820"/>
      <c r="I13" s="821"/>
      <c r="J13" s="293"/>
      <c r="K13" s="817" t="s">
        <v>261</v>
      </c>
      <c r="L13" s="302" t="s">
        <v>259</v>
      </c>
      <c r="M13" s="303">
        <f>M10</f>
        <v>227</v>
      </c>
      <c r="N13" s="303">
        <f>N10</f>
        <v>169</v>
      </c>
      <c r="O13" s="303">
        <f>O10</f>
        <v>11</v>
      </c>
      <c r="P13" s="303">
        <f>P10</f>
        <v>0</v>
      </c>
      <c r="Q13" s="108">
        <f t="shared" ref="Q13:Q26" si="3">SUM(M13:P13)</f>
        <v>407</v>
      </c>
      <c r="R13" s="822"/>
      <c r="S13" s="778"/>
    </row>
    <row r="14" spans="2:19" x14ac:dyDescent="0.2">
      <c r="B14" s="818"/>
      <c r="C14" s="106" t="s">
        <v>264</v>
      </c>
      <c r="D14" s="36">
        <v>90</v>
      </c>
      <c r="E14" s="36">
        <v>65</v>
      </c>
      <c r="F14" s="36">
        <v>4</v>
      </c>
      <c r="G14" s="36">
        <f t="shared" si="0"/>
        <v>159</v>
      </c>
      <c r="H14" s="823"/>
      <c r="I14" s="824"/>
      <c r="J14" s="293"/>
      <c r="K14" s="818"/>
      <c r="L14" s="304">
        <v>0.4</v>
      </c>
      <c r="M14" s="36">
        <v>15</v>
      </c>
      <c r="N14" s="36">
        <v>0</v>
      </c>
      <c r="O14" s="36">
        <v>0</v>
      </c>
      <c r="P14" s="36">
        <v>0</v>
      </c>
      <c r="Q14" s="36">
        <f t="shared" si="3"/>
        <v>15</v>
      </c>
      <c r="R14" s="825"/>
      <c r="S14" s="826"/>
    </row>
    <row r="15" spans="2:19" ht="12.75" customHeight="1" thickBot="1" x14ac:dyDescent="0.25">
      <c r="B15" s="819"/>
      <c r="C15" s="107">
        <v>0.6</v>
      </c>
      <c r="D15" s="38">
        <v>136</v>
      </c>
      <c r="E15" s="38">
        <v>97</v>
      </c>
      <c r="F15" s="38">
        <v>7</v>
      </c>
      <c r="G15" s="38">
        <f t="shared" si="0"/>
        <v>240</v>
      </c>
      <c r="H15" s="827"/>
      <c r="I15" s="828"/>
      <c r="J15" s="293"/>
      <c r="K15" s="819"/>
      <c r="L15" s="305">
        <v>0.6</v>
      </c>
      <c r="M15" s="37">
        <v>0</v>
      </c>
      <c r="N15" s="37">
        <v>0</v>
      </c>
      <c r="O15" s="37">
        <v>0</v>
      </c>
      <c r="P15" s="37">
        <v>0</v>
      </c>
      <c r="Q15" s="37">
        <f t="shared" si="3"/>
        <v>0</v>
      </c>
      <c r="R15" s="829"/>
      <c r="S15" s="830"/>
    </row>
    <row r="16" spans="2:19" ht="15" customHeight="1" x14ac:dyDescent="0.2">
      <c r="B16" s="817" t="s">
        <v>262</v>
      </c>
      <c r="C16" s="104" t="s">
        <v>259</v>
      </c>
      <c r="D16" s="35">
        <v>227</v>
      </c>
      <c r="E16" s="35">
        <v>169</v>
      </c>
      <c r="F16" s="35">
        <v>11</v>
      </c>
      <c r="G16" s="105">
        <f t="shared" si="0"/>
        <v>407</v>
      </c>
      <c r="H16" s="820"/>
      <c r="I16" s="821"/>
      <c r="J16" s="293"/>
      <c r="K16" s="817" t="s">
        <v>263</v>
      </c>
      <c r="L16" s="302" t="s">
        <v>259</v>
      </c>
      <c r="M16" s="303">
        <f>M10</f>
        <v>227</v>
      </c>
      <c r="N16" s="303">
        <f>N10</f>
        <v>169</v>
      </c>
      <c r="O16" s="303">
        <f>O10</f>
        <v>11</v>
      </c>
      <c r="P16" s="303">
        <f>P10</f>
        <v>0</v>
      </c>
      <c r="Q16" s="108">
        <f t="shared" si="3"/>
        <v>407</v>
      </c>
      <c r="R16" s="822"/>
      <c r="S16" s="778"/>
    </row>
    <row r="17" spans="2:19" ht="15.75" customHeight="1" x14ac:dyDescent="0.2">
      <c r="B17" s="818"/>
      <c r="C17" s="106" t="s">
        <v>264</v>
      </c>
      <c r="D17" s="36">
        <v>91</v>
      </c>
      <c r="E17" s="36">
        <v>68</v>
      </c>
      <c r="F17" s="36">
        <v>4</v>
      </c>
      <c r="G17" s="36">
        <f t="shared" si="0"/>
        <v>163</v>
      </c>
      <c r="H17" s="823"/>
      <c r="I17" s="824"/>
      <c r="J17" s="293"/>
      <c r="K17" s="818"/>
      <c r="L17" s="304" t="s">
        <v>264</v>
      </c>
      <c r="M17" s="36">
        <v>91</v>
      </c>
      <c r="N17" s="36">
        <v>18</v>
      </c>
      <c r="O17" s="36">
        <v>5</v>
      </c>
      <c r="P17" s="36">
        <v>0</v>
      </c>
      <c r="Q17" s="36">
        <f t="shared" si="3"/>
        <v>114</v>
      </c>
      <c r="R17" s="825"/>
      <c r="S17" s="826"/>
    </row>
    <row r="18" spans="2:19" ht="23.25" customHeight="1" thickBot="1" x14ac:dyDescent="0.25">
      <c r="B18" s="819"/>
      <c r="C18" s="107">
        <v>0.6</v>
      </c>
      <c r="D18" s="36">
        <v>136</v>
      </c>
      <c r="E18" s="36">
        <v>101</v>
      </c>
      <c r="F18" s="36">
        <v>7</v>
      </c>
      <c r="G18" s="37">
        <f t="shared" si="0"/>
        <v>244</v>
      </c>
      <c r="H18" s="823"/>
      <c r="I18" s="824"/>
      <c r="J18" s="293"/>
      <c r="K18" s="819"/>
      <c r="L18" s="305">
        <v>0.6</v>
      </c>
      <c r="M18" s="37">
        <v>38</v>
      </c>
      <c r="N18" s="37">
        <v>0</v>
      </c>
      <c r="O18" s="37">
        <v>6</v>
      </c>
      <c r="P18" s="37">
        <v>0</v>
      </c>
      <c r="Q18" s="37">
        <f t="shared" si="3"/>
        <v>44</v>
      </c>
      <c r="R18" s="825"/>
      <c r="S18" s="826"/>
    </row>
    <row r="19" spans="2:19" ht="13.5" customHeight="1" x14ac:dyDescent="0.2">
      <c r="B19" s="817" t="s">
        <v>265</v>
      </c>
      <c r="C19" s="104" t="s">
        <v>259</v>
      </c>
      <c r="D19" s="35">
        <v>227</v>
      </c>
      <c r="E19" s="35">
        <v>169</v>
      </c>
      <c r="F19" s="35">
        <v>11</v>
      </c>
      <c r="G19" s="108">
        <f t="shared" si="0"/>
        <v>407</v>
      </c>
      <c r="H19" s="823"/>
      <c r="I19" s="824"/>
      <c r="J19" s="293"/>
      <c r="K19" s="817" t="s">
        <v>265</v>
      </c>
      <c r="L19" s="302" t="s">
        <v>259</v>
      </c>
      <c r="M19" s="303">
        <f>M10</f>
        <v>227</v>
      </c>
      <c r="N19" s="303">
        <f>N10</f>
        <v>169</v>
      </c>
      <c r="O19" s="303">
        <f>O10</f>
        <v>11</v>
      </c>
      <c r="P19" s="303">
        <f>P10</f>
        <v>0</v>
      </c>
      <c r="Q19" s="108">
        <f t="shared" si="3"/>
        <v>407</v>
      </c>
      <c r="R19" s="825"/>
      <c r="S19" s="826"/>
    </row>
    <row r="20" spans="2:19" ht="15" customHeight="1" x14ac:dyDescent="0.2">
      <c r="B20" s="818"/>
      <c r="C20" s="106" t="s">
        <v>264</v>
      </c>
      <c r="D20" s="36">
        <v>0</v>
      </c>
      <c r="E20" s="36">
        <v>0</v>
      </c>
      <c r="F20" s="36">
        <v>0</v>
      </c>
      <c r="G20" s="36">
        <f t="shared" si="0"/>
        <v>0</v>
      </c>
      <c r="H20" s="823"/>
      <c r="I20" s="824"/>
      <c r="J20" s="293"/>
      <c r="K20" s="818"/>
      <c r="L20" s="304" t="s">
        <v>264</v>
      </c>
      <c r="M20" s="36">
        <v>0</v>
      </c>
      <c r="N20" s="36">
        <f t="shared" ref="N20:P21" si="4">N11-N17</f>
        <v>49.600000000000009</v>
      </c>
      <c r="O20" s="85">
        <f t="shared" si="4"/>
        <v>0</v>
      </c>
      <c r="P20" s="36">
        <f t="shared" si="4"/>
        <v>0</v>
      </c>
      <c r="Q20" s="36">
        <f t="shared" si="3"/>
        <v>49.600000000000009</v>
      </c>
      <c r="R20" s="825"/>
      <c r="S20" s="826"/>
    </row>
    <row r="21" spans="2:19" ht="17.25" customHeight="1" thickBot="1" x14ac:dyDescent="0.25">
      <c r="B21" s="819"/>
      <c r="C21" s="107">
        <v>0.6</v>
      </c>
      <c r="D21" s="36">
        <v>0</v>
      </c>
      <c r="E21" s="36">
        <v>0</v>
      </c>
      <c r="F21" s="36">
        <v>0</v>
      </c>
      <c r="G21" s="36">
        <f t="shared" si="0"/>
        <v>0</v>
      </c>
      <c r="H21" s="823"/>
      <c r="I21" s="824"/>
      <c r="J21" s="293"/>
      <c r="K21" s="819"/>
      <c r="L21" s="305">
        <v>0.6</v>
      </c>
      <c r="M21" s="37">
        <f>M42</f>
        <v>47</v>
      </c>
      <c r="N21" s="37">
        <f t="shared" si="4"/>
        <v>101.39999999999999</v>
      </c>
      <c r="O21" s="37">
        <f t="shared" si="4"/>
        <v>0</v>
      </c>
      <c r="P21" s="37">
        <f t="shared" si="4"/>
        <v>0</v>
      </c>
      <c r="Q21" s="37">
        <f t="shared" si="3"/>
        <v>148.39999999999998</v>
      </c>
      <c r="R21" s="825"/>
      <c r="S21" s="826"/>
    </row>
    <row r="22" spans="2:19" ht="15.75" customHeight="1" x14ac:dyDescent="0.2">
      <c r="B22" s="817" t="s">
        <v>518</v>
      </c>
      <c r="C22" s="104" t="s">
        <v>259</v>
      </c>
      <c r="D22" s="35">
        <v>227</v>
      </c>
      <c r="E22" s="35">
        <v>169</v>
      </c>
      <c r="F22" s="35">
        <v>11</v>
      </c>
      <c r="G22" s="105">
        <f t="shared" si="0"/>
        <v>407</v>
      </c>
      <c r="H22" s="823"/>
      <c r="I22" s="824"/>
      <c r="J22" s="293"/>
      <c r="K22" s="817" t="s">
        <v>266</v>
      </c>
      <c r="L22" s="302" t="s">
        <v>259</v>
      </c>
      <c r="M22" s="303">
        <f>M10+5</f>
        <v>232</v>
      </c>
      <c r="N22" s="303">
        <f>N10</f>
        <v>169</v>
      </c>
      <c r="O22" s="303">
        <f>O10</f>
        <v>11</v>
      </c>
      <c r="P22" s="303">
        <f>P10</f>
        <v>0</v>
      </c>
      <c r="Q22" s="108">
        <f t="shared" si="3"/>
        <v>412</v>
      </c>
      <c r="R22" s="343"/>
      <c r="S22" s="344"/>
    </row>
    <row r="23" spans="2:19" x14ac:dyDescent="0.2">
      <c r="B23" s="818"/>
      <c r="C23" s="106" t="s">
        <v>264</v>
      </c>
      <c r="D23" s="36">
        <v>90</v>
      </c>
      <c r="E23" s="36">
        <v>66</v>
      </c>
      <c r="F23" s="36">
        <v>4</v>
      </c>
      <c r="G23" s="36">
        <f t="shared" si="0"/>
        <v>160</v>
      </c>
      <c r="H23" s="823"/>
      <c r="I23" s="824"/>
      <c r="J23" s="293"/>
      <c r="K23" s="818"/>
      <c r="L23" s="304" t="s">
        <v>264</v>
      </c>
      <c r="M23" s="36">
        <v>105</v>
      </c>
      <c r="N23" s="36">
        <v>18</v>
      </c>
      <c r="O23" s="36">
        <v>5</v>
      </c>
      <c r="P23" s="36">
        <v>0</v>
      </c>
      <c r="Q23" s="36">
        <f t="shared" si="3"/>
        <v>128</v>
      </c>
      <c r="R23" s="343"/>
      <c r="S23" s="344"/>
    </row>
    <row r="24" spans="2:19" ht="15" customHeight="1" thickBot="1" x14ac:dyDescent="0.25">
      <c r="B24" s="819"/>
      <c r="C24" s="107">
        <v>0.6</v>
      </c>
      <c r="D24" s="36">
        <v>135</v>
      </c>
      <c r="E24" s="36">
        <v>98</v>
      </c>
      <c r="F24" s="36">
        <v>7</v>
      </c>
      <c r="G24" s="36">
        <f t="shared" si="0"/>
        <v>240</v>
      </c>
      <c r="H24" s="823"/>
      <c r="I24" s="824"/>
      <c r="J24" s="293"/>
      <c r="K24" s="819"/>
      <c r="L24" s="305">
        <v>0.6</v>
      </c>
      <c r="M24" s="37">
        <v>158</v>
      </c>
      <c r="N24" s="37">
        <v>4</v>
      </c>
      <c r="O24" s="37">
        <v>6</v>
      </c>
      <c r="P24" s="37">
        <v>0</v>
      </c>
      <c r="Q24" s="37">
        <f t="shared" si="3"/>
        <v>168</v>
      </c>
      <c r="R24" s="343"/>
      <c r="S24" s="344"/>
    </row>
    <row r="25" spans="2:19" ht="15" customHeight="1" x14ac:dyDescent="0.2">
      <c r="B25" s="817" t="s">
        <v>267</v>
      </c>
      <c r="C25" s="104" t="s">
        <v>259</v>
      </c>
      <c r="D25" s="35">
        <v>227</v>
      </c>
      <c r="E25" s="35">
        <v>169</v>
      </c>
      <c r="F25" s="35">
        <v>11</v>
      </c>
      <c r="G25" s="105">
        <f t="shared" si="0"/>
        <v>407</v>
      </c>
      <c r="H25" s="823"/>
      <c r="I25" s="824"/>
      <c r="J25" s="293"/>
      <c r="K25" s="817" t="s">
        <v>791</v>
      </c>
      <c r="L25" s="302" t="s">
        <v>259</v>
      </c>
      <c r="M25" s="303">
        <f>M19</f>
        <v>227</v>
      </c>
      <c r="N25" s="303">
        <f>N19+4</f>
        <v>173</v>
      </c>
      <c r="O25" s="303">
        <f>O19</f>
        <v>11</v>
      </c>
      <c r="P25" s="303">
        <f>P19</f>
        <v>0</v>
      </c>
      <c r="Q25" s="108">
        <f t="shared" si="3"/>
        <v>411</v>
      </c>
      <c r="R25" s="825"/>
      <c r="S25" s="826"/>
    </row>
    <row r="26" spans="2:19" x14ac:dyDescent="0.2">
      <c r="B26" s="818"/>
      <c r="C26" s="106" t="s">
        <v>264</v>
      </c>
      <c r="D26" s="36">
        <v>1</v>
      </c>
      <c r="E26" s="36">
        <v>2</v>
      </c>
      <c r="F26" s="36">
        <v>0</v>
      </c>
      <c r="G26" s="36">
        <f t="shared" si="0"/>
        <v>3</v>
      </c>
      <c r="H26" s="823"/>
      <c r="I26" s="824"/>
      <c r="J26" s="293"/>
      <c r="K26" s="818"/>
      <c r="L26" s="304" t="s">
        <v>264</v>
      </c>
      <c r="M26" s="36">
        <v>91</v>
      </c>
      <c r="N26" s="36">
        <v>18</v>
      </c>
      <c r="O26" s="36">
        <v>5</v>
      </c>
      <c r="P26" s="36">
        <v>0</v>
      </c>
      <c r="Q26" s="36">
        <f t="shared" si="3"/>
        <v>114</v>
      </c>
      <c r="R26" s="825"/>
      <c r="S26" s="826"/>
    </row>
    <row r="27" spans="2:19" ht="18" customHeight="1" thickBot="1" x14ac:dyDescent="0.25">
      <c r="B27" s="819"/>
      <c r="C27" s="107">
        <v>0.6</v>
      </c>
      <c r="D27" s="36">
        <v>1</v>
      </c>
      <c r="E27" s="36">
        <v>3</v>
      </c>
      <c r="F27" s="36">
        <v>0</v>
      </c>
      <c r="G27" s="36">
        <f t="shared" si="0"/>
        <v>4</v>
      </c>
      <c r="H27" s="823"/>
      <c r="I27" s="824"/>
      <c r="J27" s="293"/>
      <c r="K27" s="819"/>
      <c r="L27" s="305">
        <v>0.6</v>
      </c>
      <c r="M27" s="37">
        <v>43</v>
      </c>
      <c r="N27" s="37">
        <v>4</v>
      </c>
      <c r="O27" s="37">
        <v>6</v>
      </c>
      <c r="P27" s="37">
        <v>0</v>
      </c>
      <c r="Q27" s="37">
        <f>SUM(M27:P27)</f>
        <v>53</v>
      </c>
      <c r="R27" s="825"/>
      <c r="S27" s="826"/>
    </row>
    <row r="28" spans="2:19" ht="15" customHeight="1" x14ac:dyDescent="0.2">
      <c r="B28" s="817" t="s">
        <v>519</v>
      </c>
      <c r="C28" s="104" t="s">
        <v>259</v>
      </c>
      <c r="D28" s="35">
        <v>227</v>
      </c>
      <c r="E28" s="35">
        <v>169</v>
      </c>
      <c r="F28" s="35">
        <v>11</v>
      </c>
      <c r="G28" s="105">
        <f t="shared" si="0"/>
        <v>407</v>
      </c>
      <c r="H28" s="823"/>
      <c r="I28" s="824"/>
      <c r="J28" s="293"/>
      <c r="K28" s="817" t="s">
        <v>792</v>
      </c>
      <c r="L28" s="302" t="s">
        <v>259</v>
      </c>
      <c r="M28" s="303">
        <f>M22</f>
        <v>232</v>
      </c>
      <c r="N28" s="303">
        <f>N22</f>
        <v>169</v>
      </c>
      <c r="O28" s="303">
        <f>O22</f>
        <v>11</v>
      </c>
      <c r="P28" s="303">
        <f>P22</f>
        <v>0</v>
      </c>
      <c r="Q28" s="108">
        <f t="shared" ref="Q28:Q32" si="5">SUM(M28:P28)</f>
        <v>412</v>
      </c>
      <c r="R28" s="825"/>
      <c r="S28" s="826"/>
    </row>
    <row r="29" spans="2:19" x14ac:dyDescent="0.2">
      <c r="B29" s="818"/>
      <c r="C29" s="106" t="s">
        <v>264</v>
      </c>
      <c r="D29" s="36">
        <v>4</v>
      </c>
      <c r="E29" s="36">
        <v>2</v>
      </c>
      <c r="F29" s="36">
        <v>0</v>
      </c>
      <c r="G29" s="36">
        <f t="shared" si="0"/>
        <v>6</v>
      </c>
      <c r="H29" s="823" t="s">
        <v>268</v>
      </c>
      <c r="I29" s="824"/>
      <c r="J29" s="293"/>
      <c r="K29" s="818"/>
      <c r="L29" s="304" t="s">
        <v>264</v>
      </c>
      <c r="M29" s="36">
        <v>1</v>
      </c>
      <c r="N29" s="36">
        <f>N23-N26</f>
        <v>0</v>
      </c>
      <c r="O29" s="36">
        <f>O23-O26</f>
        <v>0</v>
      </c>
      <c r="P29" s="36">
        <v>0</v>
      </c>
      <c r="Q29" s="36">
        <f t="shared" si="5"/>
        <v>1</v>
      </c>
      <c r="R29" s="825"/>
      <c r="S29" s="826"/>
    </row>
    <row r="30" spans="2:19" ht="15" customHeight="1" thickBot="1" x14ac:dyDescent="0.25">
      <c r="B30" s="819"/>
      <c r="C30" s="107" t="s">
        <v>516</v>
      </c>
      <c r="D30" s="37">
        <v>5</v>
      </c>
      <c r="E30" s="37">
        <v>4</v>
      </c>
      <c r="F30" s="37">
        <v>0</v>
      </c>
      <c r="G30" s="37">
        <f t="shared" si="0"/>
        <v>9</v>
      </c>
      <c r="H30" s="827"/>
      <c r="I30" s="828"/>
      <c r="J30" s="293"/>
      <c r="K30" s="819"/>
      <c r="L30" s="305">
        <v>0.6</v>
      </c>
      <c r="M30" s="37">
        <f>M24-M27</f>
        <v>115</v>
      </c>
      <c r="N30" s="37">
        <f>N24-N27</f>
        <v>0</v>
      </c>
      <c r="O30" s="37">
        <f>O24-O27</f>
        <v>0</v>
      </c>
      <c r="P30" s="37">
        <v>0</v>
      </c>
      <c r="Q30" s="37">
        <f t="shared" si="5"/>
        <v>115</v>
      </c>
      <c r="R30" s="825"/>
      <c r="S30" s="826"/>
    </row>
    <row r="31" spans="2:19" ht="15" customHeight="1" x14ac:dyDescent="0.2">
      <c r="B31" s="817" t="s">
        <v>269</v>
      </c>
      <c r="C31" s="104" t="s">
        <v>259</v>
      </c>
      <c r="D31" s="35">
        <v>227</v>
      </c>
      <c r="E31" s="35">
        <v>169</v>
      </c>
      <c r="F31" s="35">
        <v>11</v>
      </c>
      <c r="G31" s="105">
        <f t="shared" si="0"/>
        <v>407</v>
      </c>
      <c r="H31" s="820"/>
      <c r="I31" s="821"/>
      <c r="J31" s="293"/>
      <c r="K31" s="817" t="s">
        <v>270</v>
      </c>
      <c r="L31" s="302" t="s">
        <v>259</v>
      </c>
      <c r="M31" s="303">
        <f>M10</f>
        <v>227</v>
      </c>
      <c r="N31" s="303">
        <f>N10</f>
        <v>169</v>
      </c>
      <c r="O31" s="303">
        <f>O10</f>
        <v>11</v>
      </c>
      <c r="P31" s="303">
        <f>P10</f>
        <v>0</v>
      </c>
      <c r="Q31" s="108">
        <f t="shared" si="5"/>
        <v>407</v>
      </c>
      <c r="R31" s="825"/>
      <c r="S31" s="826"/>
    </row>
    <row r="32" spans="2:19" x14ac:dyDescent="0.2">
      <c r="B32" s="818"/>
      <c r="C32" s="106" t="s">
        <v>264</v>
      </c>
      <c r="D32" s="36">
        <v>90</v>
      </c>
      <c r="E32" s="36">
        <v>65</v>
      </c>
      <c r="F32" s="36">
        <v>4</v>
      </c>
      <c r="G32" s="36">
        <f t="shared" si="0"/>
        <v>159</v>
      </c>
      <c r="H32" s="823"/>
      <c r="I32" s="824"/>
      <c r="J32" s="293"/>
      <c r="K32" s="818"/>
      <c r="L32" s="304" t="s">
        <v>264</v>
      </c>
      <c r="M32" s="36">
        <v>1</v>
      </c>
      <c r="N32" s="36">
        <v>0</v>
      </c>
      <c r="O32" s="36">
        <f>O17-O26</f>
        <v>0</v>
      </c>
      <c r="P32" s="36">
        <v>0</v>
      </c>
      <c r="Q32" s="36">
        <f t="shared" si="5"/>
        <v>1</v>
      </c>
      <c r="R32" s="825"/>
      <c r="S32" s="826"/>
    </row>
    <row r="33" spans="2:19" ht="15.75" customHeight="1" thickBot="1" x14ac:dyDescent="0.25">
      <c r="B33" s="819"/>
      <c r="C33" s="107">
        <v>0.6</v>
      </c>
      <c r="D33" s="36">
        <v>135</v>
      </c>
      <c r="E33" s="36">
        <v>98</v>
      </c>
      <c r="F33" s="36">
        <v>7</v>
      </c>
      <c r="G33" s="36">
        <f t="shared" si="0"/>
        <v>240</v>
      </c>
      <c r="H33" s="823"/>
      <c r="I33" s="824"/>
      <c r="J33" s="293"/>
      <c r="K33" s="819"/>
      <c r="L33" s="305">
        <v>0.6</v>
      </c>
      <c r="M33" s="37">
        <v>0</v>
      </c>
      <c r="N33" s="37">
        <v>0</v>
      </c>
      <c r="O33" s="37">
        <f>O18-O27</f>
        <v>0</v>
      </c>
      <c r="P33" s="37">
        <v>0</v>
      </c>
      <c r="Q33" s="37">
        <f>SUM(M33:P33)</f>
        <v>0</v>
      </c>
      <c r="R33" s="825"/>
      <c r="S33" s="826"/>
    </row>
    <row r="34" spans="2:19" ht="15" customHeight="1" x14ac:dyDescent="0.2">
      <c r="B34" s="817" t="s">
        <v>520</v>
      </c>
      <c r="C34" s="104" t="s">
        <v>259</v>
      </c>
      <c r="D34" s="35">
        <v>227</v>
      </c>
      <c r="E34" s="35">
        <v>169</v>
      </c>
      <c r="F34" s="35">
        <v>11</v>
      </c>
      <c r="G34" s="105">
        <f t="shared" si="0"/>
        <v>407</v>
      </c>
      <c r="H34" s="823"/>
      <c r="I34" s="824"/>
      <c r="J34" s="293"/>
      <c r="K34" s="817" t="s">
        <v>271</v>
      </c>
      <c r="L34" s="302" t="s">
        <v>259</v>
      </c>
      <c r="M34" s="303">
        <v>240</v>
      </c>
      <c r="N34" s="303">
        <v>182</v>
      </c>
      <c r="O34" s="303">
        <f>O35+O36</f>
        <v>4</v>
      </c>
      <c r="P34" s="303">
        <v>0</v>
      </c>
      <c r="Q34" s="108">
        <f t="shared" ref="Q34:Q48" si="6">SUM(M34:P34)</f>
        <v>426</v>
      </c>
      <c r="R34" s="832" t="s">
        <v>286</v>
      </c>
      <c r="S34" s="833"/>
    </row>
    <row r="35" spans="2:19" x14ac:dyDescent="0.2">
      <c r="B35" s="818"/>
      <c r="C35" s="106" t="s">
        <v>264</v>
      </c>
      <c r="D35" s="36">
        <v>90</v>
      </c>
      <c r="E35" s="36">
        <v>64</v>
      </c>
      <c r="F35" s="36">
        <v>4</v>
      </c>
      <c r="G35" s="36">
        <f t="shared" si="0"/>
        <v>158</v>
      </c>
      <c r="H35" s="823"/>
      <c r="I35" s="824"/>
      <c r="J35" s="293"/>
      <c r="K35" s="818"/>
      <c r="L35" s="304" t="s">
        <v>264</v>
      </c>
      <c r="M35" s="36">
        <v>96</v>
      </c>
      <c r="N35" s="36">
        <v>75</v>
      </c>
      <c r="O35" s="36">
        <v>2</v>
      </c>
      <c r="P35" s="36">
        <v>1</v>
      </c>
      <c r="Q35" s="36">
        <f t="shared" si="6"/>
        <v>174</v>
      </c>
      <c r="R35" s="832"/>
      <c r="S35" s="833"/>
    </row>
    <row r="36" spans="2:19" ht="17.25" customHeight="1" thickBot="1" x14ac:dyDescent="0.25">
      <c r="B36" s="819"/>
      <c r="C36" s="107">
        <v>0.6</v>
      </c>
      <c r="D36" s="36">
        <v>134</v>
      </c>
      <c r="E36" s="36">
        <v>95</v>
      </c>
      <c r="F36" s="36">
        <v>6</v>
      </c>
      <c r="G36" s="36">
        <f t="shared" si="0"/>
        <v>235</v>
      </c>
      <c r="H36" s="823"/>
      <c r="I36" s="824"/>
      <c r="J36" s="293"/>
      <c r="K36" s="819"/>
      <c r="L36" s="305">
        <v>0.6</v>
      </c>
      <c r="M36" s="37">
        <v>144</v>
      </c>
      <c r="N36" s="37">
        <v>113</v>
      </c>
      <c r="O36" s="37">
        <v>2</v>
      </c>
      <c r="P36" s="37">
        <v>2</v>
      </c>
      <c r="Q36" s="37">
        <f t="shared" si="6"/>
        <v>261</v>
      </c>
      <c r="R36" s="832"/>
      <c r="S36" s="833"/>
    </row>
    <row r="37" spans="2:19" ht="13.5" customHeight="1" x14ac:dyDescent="0.2">
      <c r="B37" s="817" t="s">
        <v>272</v>
      </c>
      <c r="C37" s="104" t="s">
        <v>259</v>
      </c>
      <c r="D37" s="35">
        <v>227</v>
      </c>
      <c r="E37" s="35">
        <v>169</v>
      </c>
      <c r="F37" s="35">
        <v>11</v>
      </c>
      <c r="G37" s="105">
        <f t="shared" si="0"/>
        <v>407</v>
      </c>
      <c r="H37" s="823"/>
      <c r="I37" s="824"/>
      <c r="J37" s="293"/>
      <c r="K37" s="817" t="s">
        <v>273</v>
      </c>
      <c r="L37" s="302" t="s">
        <v>259</v>
      </c>
      <c r="M37" s="303">
        <v>171</v>
      </c>
      <c r="N37" s="303">
        <f>N38+N39</f>
        <v>99</v>
      </c>
      <c r="O37" s="303">
        <f>O38+O39</f>
        <v>2</v>
      </c>
      <c r="P37" s="303">
        <v>0</v>
      </c>
      <c r="Q37" s="108">
        <f t="shared" si="6"/>
        <v>272</v>
      </c>
      <c r="R37" s="832" t="s">
        <v>286</v>
      </c>
      <c r="S37" s="833"/>
    </row>
    <row r="38" spans="2:19" x14ac:dyDescent="0.2">
      <c r="B38" s="818"/>
      <c r="C38" s="106" t="s">
        <v>264</v>
      </c>
      <c r="D38" s="36">
        <v>0</v>
      </c>
      <c r="E38" s="36">
        <v>2</v>
      </c>
      <c r="F38" s="36">
        <v>0</v>
      </c>
      <c r="G38" s="36">
        <f t="shared" si="0"/>
        <v>2</v>
      </c>
      <c r="H38" s="823"/>
      <c r="I38" s="824"/>
      <c r="J38" s="293"/>
      <c r="K38" s="818"/>
      <c r="L38" s="304" t="s">
        <v>264</v>
      </c>
      <c r="M38" s="36">
        <v>68</v>
      </c>
      <c r="N38" s="36">
        <v>40</v>
      </c>
      <c r="O38" s="36">
        <v>0.8</v>
      </c>
      <c r="P38" s="36">
        <v>0</v>
      </c>
      <c r="Q38" s="36">
        <f t="shared" si="6"/>
        <v>108.8</v>
      </c>
      <c r="R38" s="832"/>
      <c r="S38" s="833"/>
    </row>
    <row r="39" spans="2:19" ht="14.25" customHeight="1" thickBot="1" x14ac:dyDescent="0.25">
      <c r="B39" s="819"/>
      <c r="C39" s="107">
        <v>0.6</v>
      </c>
      <c r="D39" s="36">
        <v>1</v>
      </c>
      <c r="E39" s="36">
        <v>2</v>
      </c>
      <c r="F39" s="36">
        <v>1</v>
      </c>
      <c r="G39" s="36">
        <f t="shared" si="0"/>
        <v>4</v>
      </c>
      <c r="H39" s="823"/>
      <c r="I39" s="824"/>
      <c r="J39" s="293"/>
      <c r="K39" s="819"/>
      <c r="L39" s="307">
        <v>0.6</v>
      </c>
      <c r="M39" s="37">
        <v>103</v>
      </c>
      <c r="N39" s="37">
        <v>59</v>
      </c>
      <c r="O39" s="37">
        <v>1.2</v>
      </c>
      <c r="P39" s="37">
        <v>0</v>
      </c>
      <c r="Q39" s="37">
        <f t="shared" si="6"/>
        <v>163.19999999999999</v>
      </c>
      <c r="R39" s="832"/>
      <c r="S39" s="833"/>
    </row>
    <row r="40" spans="2:19" ht="13.5" customHeight="1" x14ac:dyDescent="0.2">
      <c r="B40" s="817" t="s">
        <v>521</v>
      </c>
      <c r="C40" s="104" t="s">
        <v>259</v>
      </c>
      <c r="D40" s="35">
        <v>227</v>
      </c>
      <c r="E40" s="35">
        <v>169</v>
      </c>
      <c r="F40" s="35">
        <v>11</v>
      </c>
      <c r="G40" s="105">
        <f t="shared" si="0"/>
        <v>407</v>
      </c>
      <c r="H40" s="823"/>
      <c r="I40" s="824"/>
      <c r="J40" s="293"/>
      <c r="K40" s="817" t="s">
        <v>274</v>
      </c>
      <c r="L40" s="302" t="s">
        <v>259</v>
      </c>
      <c r="M40" s="303">
        <f>+M41+M42</f>
        <v>78</v>
      </c>
      <c r="N40" s="303">
        <f>N41+N42</f>
        <v>56</v>
      </c>
      <c r="O40" s="303">
        <f>O41+O42</f>
        <v>0</v>
      </c>
      <c r="P40" s="303">
        <v>0</v>
      </c>
      <c r="Q40" s="108">
        <f t="shared" si="6"/>
        <v>134</v>
      </c>
      <c r="R40" s="832" t="s">
        <v>286</v>
      </c>
      <c r="S40" s="833"/>
    </row>
    <row r="41" spans="2:19" x14ac:dyDescent="0.2">
      <c r="B41" s="818"/>
      <c r="C41" s="106" t="s">
        <v>264</v>
      </c>
      <c r="D41" s="36">
        <v>2</v>
      </c>
      <c r="E41" s="36">
        <v>2</v>
      </c>
      <c r="F41" s="36">
        <v>0</v>
      </c>
      <c r="G41" s="36">
        <v>0</v>
      </c>
      <c r="H41" s="823" t="s">
        <v>275</v>
      </c>
      <c r="I41" s="824"/>
      <c r="J41" s="293"/>
      <c r="K41" s="818"/>
      <c r="L41" s="304" t="s">
        <v>264</v>
      </c>
      <c r="M41" s="36">
        <v>31</v>
      </c>
      <c r="N41" s="36">
        <v>22</v>
      </c>
      <c r="O41" s="36">
        <v>0</v>
      </c>
      <c r="P41" s="36">
        <v>0</v>
      </c>
      <c r="Q41" s="36">
        <f t="shared" si="6"/>
        <v>53</v>
      </c>
      <c r="R41" s="832"/>
      <c r="S41" s="833"/>
    </row>
    <row r="42" spans="2:19" ht="17.25" customHeight="1" thickBot="1" x14ac:dyDescent="0.25">
      <c r="B42" s="837"/>
      <c r="C42" s="109">
        <v>0.6</v>
      </c>
      <c r="D42" s="37">
        <v>4</v>
      </c>
      <c r="E42" s="37">
        <v>3</v>
      </c>
      <c r="F42" s="37">
        <v>0</v>
      </c>
      <c r="G42" s="37">
        <f t="shared" ref="G42" si="7">+D42+E42+F42</f>
        <v>7</v>
      </c>
      <c r="H42" s="827"/>
      <c r="I42" s="828"/>
      <c r="J42" s="293"/>
      <c r="K42" s="819"/>
      <c r="L42" s="307">
        <v>0.6</v>
      </c>
      <c r="M42" s="37">
        <v>47</v>
      </c>
      <c r="N42" s="37">
        <v>34</v>
      </c>
      <c r="O42" s="37">
        <v>0</v>
      </c>
      <c r="P42" s="37">
        <v>0</v>
      </c>
      <c r="Q42" s="37">
        <f t="shared" si="6"/>
        <v>81</v>
      </c>
      <c r="R42" s="832"/>
      <c r="S42" s="833"/>
    </row>
    <row r="43" spans="2:19" ht="15" customHeight="1" x14ac:dyDescent="0.2">
      <c r="B43" s="34"/>
      <c r="K43" s="817" t="s">
        <v>276</v>
      </c>
      <c r="L43" s="302" t="s">
        <v>259</v>
      </c>
      <c r="M43" s="303">
        <v>97</v>
      </c>
      <c r="N43" s="303">
        <f>N44+N45</f>
        <v>39</v>
      </c>
      <c r="O43" s="303">
        <f>O44+O45</f>
        <v>3.2</v>
      </c>
      <c r="P43" s="303">
        <v>0</v>
      </c>
      <c r="Q43" s="108">
        <f t="shared" si="6"/>
        <v>139.19999999999999</v>
      </c>
      <c r="R43" s="832" t="s">
        <v>286</v>
      </c>
      <c r="S43" s="833"/>
    </row>
    <row r="44" spans="2:19" ht="15.75" customHeight="1" x14ac:dyDescent="0.2">
      <c r="B44" s="34"/>
      <c r="K44" s="818"/>
      <c r="L44" s="304" t="s">
        <v>264</v>
      </c>
      <c r="M44" s="36">
        <v>39</v>
      </c>
      <c r="N44" s="36">
        <v>16</v>
      </c>
      <c r="O44" s="36">
        <v>1.2</v>
      </c>
      <c r="P44" s="36">
        <v>1</v>
      </c>
      <c r="Q44" s="36">
        <f t="shared" si="6"/>
        <v>57.2</v>
      </c>
      <c r="R44" s="832"/>
      <c r="S44" s="833"/>
    </row>
    <row r="45" spans="2:19" ht="27" customHeight="1" thickBot="1" x14ac:dyDescent="0.25">
      <c r="B45" s="834" t="s">
        <v>565</v>
      </c>
      <c r="C45" s="834"/>
      <c r="D45" s="834"/>
      <c r="E45" s="834"/>
      <c r="F45" s="834"/>
      <c r="G45" s="834"/>
      <c r="H45" s="834"/>
      <c r="I45" s="834"/>
      <c r="J45" s="345"/>
      <c r="K45" s="819"/>
      <c r="L45" s="307">
        <v>0.6</v>
      </c>
      <c r="M45" s="37">
        <v>58</v>
      </c>
      <c r="N45" s="37">
        <v>23</v>
      </c>
      <c r="O45" s="37">
        <v>2</v>
      </c>
      <c r="P45" s="37">
        <v>2</v>
      </c>
      <c r="Q45" s="37">
        <f t="shared" si="6"/>
        <v>85</v>
      </c>
      <c r="R45" s="832"/>
      <c r="S45" s="833"/>
    </row>
    <row r="46" spans="2:19" x14ac:dyDescent="0.2">
      <c r="K46" s="817" t="s">
        <v>793</v>
      </c>
      <c r="L46" s="302" t="s">
        <v>259</v>
      </c>
      <c r="M46" s="303">
        <v>231</v>
      </c>
      <c r="N46" s="303">
        <f>N47+N48</f>
        <v>157</v>
      </c>
      <c r="O46" s="303">
        <f>O47+O48</f>
        <v>12</v>
      </c>
      <c r="P46" s="303">
        <f>P10</f>
        <v>0</v>
      </c>
      <c r="Q46" s="108">
        <f t="shared" si="6"/>
        <v>400</v>
      </c>
      <c r="R46" s="832" t="s">
        <v>286</v>
      </c>
      <c r="S46" s="833"/>
    </row>
    <row r="47" spans="2:19" x14ac:dyDescent="0.2">
      <c r="K47" s="818"/>
      <c r="L47" s="304" t="s">
        <v>264</v>
      </c>
      <c r="M47" s="36">
        <v>92</v>
      </c>
      <c r="N47" s="36">
        <v>63</v>
      </c>
      <c r="O47" s="36">
        <v>5</v>
      </c>
      <c r="P47" s="36">
        <v>0</v>
      </c>
      <c r="Q47" s="36">
        <f t="shared" si="6"/>
        <v>160</v>
      </c>
      <c r="R47" s="835"/>
      <c r="S47" s="836"/>
    </row>
    <row r="48" spans="2:19" ht="24.75" customHeight="1" thickBot="1" x14ac:dyDescent="0.25">
      <c r="K48" s="819"/>
      <c r="L48" s="307">
        <v>0.6</v>
      </c>
      <c r="M48" s="37">
        <v>139</v>
      </c>
      <c r="N48" s="37">
        <v>94</v>
      </c>
      <c r="O48" s="37">
        <v>7</v>
      </c>
      <c r="P48" s="37">
        <v>0</v>
      </c>
      <c r="Q48" s="37">
        <f t="shared" si="6"/>
        <v>240</v>
      </c>
      <c r="R48" s="832"/>
      <c r="S48" s="833"/>
    </row>
    <row r="49" spans="11:19" ht="45.75" customHeight="1" x14ac:dyDescent="0.2">
      <c r="K49" s="817" t="s">
        <v>277</v>
      </c>
      <c r="L49" s="302" t="s">
        <v>259</v>
      </c>
      <c r="M49" s="303">
        <v>346</v>
      </c>
      <c r="N49" s="303">
        <f>N50+N51</f>
        <v>194</v>
      </c>
      <c r="O49" s="303">
        <f>O50+O51</f>
        <v>5</v>
      </c>
      <c r="P49" s="303">
        <f>P37+P40+P43</f>
        <v>0</v>
      </c>
      <c r="Q49" s="108">
        <f t="shared" ref="Q49:Q54" si="8">SUM(M49:P49)</f>
        <v>545</v>
      </c>
      <c r="R49" s="832" t="s">
        <v>286</v>
      </c>
      <c r="S49" s="833"/>
    </row>
    <row r="50" spans="11:19" x14ac:dyDescent="0.2">
      <c r="K50" s="818"/>
      <c r="L50" s="304" t="s">
        <v>264</v>
      </c>
      <c r="M50" s="36">
        <v>138</v>
      </c>
      <c r="N50" s="36">
        <v>78</v>
      </c>
      <c r="O50" s="36">
        <v>2</v>
      </c>
      <c r="P50" s="36">
        <v>2</v>
      </c>
      <c r="Q50" s="36">
        <f t="shared" si="8"/>
        <v>220</v>
      </c>
      <c r="R50" s="832"/>
      <c r="S50" s="833"/>
    </row>
    <row r="51" spans="11:19" ht="27" customHeight="1" thickBot="1" x14ac:dyDescent="0.25">
      <c r="K51" s="819"/>
      <c r="L51" s="307">
        <v>0.6</v>
      </c>
      <c r="M51" s="37">
        <v>208</v>
      </c>
      <c r="N51" s="37">
        <v>116</v>
      </c>
      <c r="O51" s="37">
        <v>3</v>
      </c>
      <c r="P51" s="37">
        <f>P39+P42+P45</f>
        <v>2</v>
      </c>
      <c r="Q51" s="37">
        <f t="shared" si="8"/>
        <v>329</v>
      </c>
      <c r="R51" s="832"/>
      <c r="S51" s="833"/>
    </row>
    <row r="52" spans="11:19" x14ac:dyDescent="0.2">
      <c r="K52" s="817" t="s">
        <v>278</v>
      </c>
      <c r="L52" s="302" t="s">
        <v>259</v>
      </c>
      <c r="M52" s="303">
        <f>M37+M40+M43</f>
        <v>346</v>
      </c>
      <c r="N52" s="303">
        <f>N10</f>
        <v>169</v>
      </c>
      <c r="O52" s="303">
        <f>O10</f>
        <v>11</v>
      </c>
      <c r="P52" s="303">
        <f>P10</f>
        <v>0</v>
      </c>
      <c r="Q52" s="108">
        <f t="shared" si="8"/>
        <v>526</v>
      </c>
      <c r="R52" s="832" t="s">
        <v>286</v>
      </c>
      <c r="S52" s="833"/>
    </row>
    <row r="53" spans="11:19" x14ac:dyDescent="0.2">
      <c r="K53" s="818"/>
      <c r="L53" s="304" t="s">
        <v>264</v>
      </c>
      <c r="M53" s="38">
        <v>0</v>
      </c>
      <c r="N53" s="36">
        <v>0</v>
      </c>
      <c r="O53" s="36">
        <v>0</v>
      </c>
      <c r="P53" s="36">
        <v>0</v>
      </c>
      <c r="Q53" s="36">
        <f t="shared" si="8"/>
        <v>0</v>
      </c>
      <c r="R53" s="825"/>
      <c r="S53" s="826"/>
    </row>
    <row r="54" spans="11:19" ht="21" customHeight="1" thickBot="1" x14ac:dyDescent="0.25">
      <c r="K54" s="837"/>
      <c r="L54" s="308">
        <v>0.6</v>
      </c>
      <c r="M54" s="37">
        <v>0</v>
      </c>
      <c r="N54" s="37">
        <v>0</v>
      </c>
      <c r="O54" s="37">
        <v>0</v>
      </c>
      <c r="P54" s="37">
        <v>0</v>
      </c>
      <c r="Q54" s="37">
        <f t="shared" si="8"/>
        <v>0</v>
      </c>
      <c r="R54" s="829"/>
      <c r="S54" s="830"/>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FE3C99-5086-420A-95B5-88635FD550E4}">
  <dimension ref="A1:R335"/>
  <sheetViews>
    <sheetView showGridLines="0" zoomScale="80" zoomScaleNormal="80" zoomScalePageLayoutView="95" workbookViewId="0">
      <pane xSplit="3" ySplit="4" topLeftCell="D5" activePane="bottomRight" state="frozen"/>
      <selection pane="topRight" activeCell="D1" sqref="D1"/>
      <selection pane="bottomLeft" activeCell="A5" sqref="A5"/>
      <selection pane="bottomRight" activeCell="L268" sqref="L268"/>
    </sheetView>
  </sheetViews>
  <sheetFormatPr baseColWidth="10" defaultColWidth="10.85546875" defaultRowHeight="12.75" x14ac:dyDescent="0.2"/>
  <cols>
    <col min="1" max="1" width="4.85546875" style="1" bestFit="1" customWidth="1"/>
    <col min="2" max="2" width="29.85546875" style="358" customWidth="1"/>
    <col min="3" max="3" width="31.5703125" style="358"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536</v>
      </c>
      <c r="B1" s="352"/>
      <c r="C1" s="353"/>
      <c r="D1" s="273"/>
      <c r="E1" s="273"/>
      <c r="F1" s="273"/>
      <c r="G1" s="275"/>
      <c r="H1" s="274"/>
      <c r="I1" s="273"/>
      <c r="J1" s="273"/>
      <c r="K1" s="273"/>
      <c r="L1" s="273"/>
    </row>
    <row r="2" spans="1:18" ht="15" x14ac:dyDescent="0.2">
      <c r="A2" s="178" t="s">
        <v>536</v>
      </c>
      <c r="B2" s="850" t="s">
        <v>128</v>
      </c>
      <c r="C2" s="851"/>
      <c r="D2" s="851"/>
      <c r="E2" s="851"/>
      <c r="F2" s="851"/>
      <c r="G2" s="851"/>
      <c r="H2" s="851"/>
      <c r="I2" s="851"/>
      <c r="J2" s="851"/>
      <c r="K2" s="851"/>
      <c r="L2" s="852"/>
      <c r="M2" s="54"/>
    </row>
    <row r="3" spans="1:18" ht="15" x14ac:dyDescent="0.2">
      <c r="A3" s="1" t="s">
        <v>475</v>
      </c>
      <c r="B3" s="272" t="s">
        <v>129</v>
      </c>
      <c r="C3" s="272"/>
      <c r="D3" s="269"/>
      <c r="E3" s="269"/>
      <c r="F3" s="269"/>
      <c r="G3" s="271"/>
      <c r="H3" s="270"/>
      <c r="I3" s="269"/>
      <c r="J3" s="269"/>
      <c r="K3" s="269"/>
      <c r="L3" s="269"/>
      <c r="M3" s="54"/>
    </row>
    <row r="4" spans="1:18" s="358" customFormat="1" ht="15" x14ac:dyDescent="0.2">
      <c r="A4" s="234" t="s">
        <v>536</v>
      </c>
      <c r="B4" s="141" t="s">
        <v>130</v>
      </c>
      <c r="C4" s="142" t="s">
        <v>131</v>
      </c>
      <c r="D4" s="142" t="s">
        <v>132</v>
      </c>
      <c r="E4" s="838" t="s">
        <v>133</v>
      </c>
      <c r="F4" s="839"/>
      <c r="G4" s="838" t="s">
        <v>134</v>
      </c>
      <c r="H4" s="840"/>
      <c r="I4" s="840"/>
      <c r="J4" s="840"/>
      <c r="K4" s="839"/>
      <c r="L4" s="143" t="s">
        <v>97</v>
      </c>
      <c r="M4" s="143" t="s">
        <v>840</v>
      </c>
      <c r="O4" s="233"/>
      <c r="P4" s="233"/>
      <c r="Q4" s="233"/>
      <c r="R4" s="233"/>
    </row>
    <row r="5" spans="1:18" s="180" customFormat="1" ht="45" x14ac:dyDescent="0.25">
      <c r="A5" s="184" t="s">
        <v>536</v>
      </c>
      <c r="B5" s="141"/>
      <c r="C5" s="142"/>
      <c r="D5" s="142"/>
      <c r="E5" s="144" t="s">
        <v>135</v>
      </c>
      <c r="F5" s="144" t="s">
        <v>136</v>
      </c>
      <c r="G5" s="144" t="s">
        <v>622</v>
      </c>
      <c r="H5" s="144" t="s">
        <v>137</v>
      </c>
      <c r="I5" s="144" t="s">
        <v>138</v>
      </c>
      <c r="J5" s="144" t="s">
        <v>139</v>
      </c>
      <c r="K5" s="144" t="s">
        <v>140</v>
      </c>
      <c r="L5" s="143"/>
      <c r="M5" s="182"/>
      <c r="O5" s="181"/>
      <c r="P5" s="181"/>
      <c r="Q5" s="181"/>
      <c r="R5" s="181"/>
    </row>
    <row r="6" spans="1:18" ht="28.5" x14ac:dyDescent="0.25">
      <c r="A6" s="178" t="s">
        <v>536</v>
      </c>
      <c r="B6" s="354" t="s">
        <v>141</v>
      </c>
      <c r="C6" s="55" t="s">
        <v>142</v>
      </c>
      <c r="D6" s="55" t="s">
        <v>143</v>
      </c>
      <c r="E6" s="50"/>
      <c r="F6" s="205" t="s">
        <v>144</v>
      </c>
      <c r="G6" s="176"/>
      <c r="H6" s="145">
        <v>5268448465</v>
      </c>
      <c r="I6" s="28"/>
      <c r="J6" s="32"/>
      <c r="K6" s="264">
        <v>0</v>
      </c>
      <c r="L6" s="143"/>
      <c r="M6" s="54"/>
    </row>
    <row r="7" spans="1:18" ht="15" x14ac:dyDescent="0.25">
      <c r="A7" s="178" t="s">
        <v>536</v>
      </c>
      <c r="B7" s="354" t="s">
        <v>145</v>
      </c>
      <c r="C7" s="55" t="s">
        <v>142</v>
      </c>
      <c r="D7" s="55" t="s">
        <v>143</v>
      </c>
      <c r="E7" s="50"/>
      <c r="F7" s="154" t="s">
        <v>623</v>
      </c>
      <c r="G7" s="198"/>
      <c r="H7" s="254">
        <v>20324681095</v>
      </c>
      <c r="I7" s="28"/>
      <c r="J7" s="32"/>
      <c r="K7" s="264">
        <v>0</v>
      </c>
      <c r="L7" s="143"/>
      <c r="M7" s="54"/>
    </row>
    <row r="8" spans="1:18" ht="15" x14ac:dyDescent="0.25">
      <c r="A8" s="178" t="s">
        <v>536</v>
      </c>
      <c r="B8" s="354" t="s">
        <v>146</v>
      </c>
      <c r="C8" s="55" t="s">
        <v>142</v>
      </c>
      <c r="D8" s="55" t="s">
        <v>143</v>
      </c>
      <c r="E8" s="50"/>
      <c r="F8" s="154" t="s">
        <v>624</v>
      </c>
      <c r="G8" s="198"/>
      <c r="H8" s="254">
        <v>26799206349</v>
      </c>
      <c r="I8" s="28"/>
      <c r="J8" s="32"/>
      <c r="K8" s="264">
        <v>0</v>
      </c>
      <c r="L8" s="143"/>
      <c r="M8" s="54"/>
    </row>
    <row r="9" spans="1:18" ht="75" x14ac:dyDescent="0.25">
      <c r="A9" s="178" t="s">
        <v>536</v>
      </c>
      <c r="B9" s="354" t="s">
        <v>147</v>
      </c>
      <c r="C9" s="55" t="s">
        <v>142</v>
      </c>
      <c r="D9" s="55" t="s">
        <v>143</v>
      </c>
      <c r="E9" s="50"/>
      <c r="F9" s="154" t="s">
        <v>625</v>
      </c>
      <c r="G9" s="198"/>
      <c r="H9" s="265">
        <v>62112039495.099998</v>
      </c>
      <c r="I9" s="167"/>
      <c r="J9" s="266"/>
      <c r="K9" s="264">
        <v>0</v>
      </c>
      <c r="L9" s="268" t="s">
        <v>334</v>
      </c>
      <c r="M9" s="54"/>
    </row>
    <row r="10" spans="1:18" ht="15" x14ac:dyDescent="0.25">
      <c r="A10" s="178" t="s">
        <v>536</v>
      </c>
      <c r="B10" s="354" t="s">
        <v>148</v>
      </c>
      <c r="C10" s="55" t="s">
        <v>142</v>
      </c>
      <c r="D10" s="55" t="s">
        <v>143</v>
      </c>
      <c r="E10" s="50"/>
      <c r="F10" s="154" t="s">
        <v>626</v>
      </c>
      <c r="G10" s="198"/>
      <c r="H10" s="265">
        <v>48547865289.099998</v>
      </c>
      <c r="I10" s="167"/>
      <c r="J10" s="266"/>
      <c r="K10" s="264">
        <v>0</v>
      </c>
      <c r="L10" s="267"/>
      <c r="M10" s="54"/>
    </row>
    <row r="11" spans="1:18" ht="15" x14ac:dyDescent="0.25">
      <c r="A11" s="178" t="s">
        <v>536</v>
      </c>
      <c r="B11" s="354" t="s">
        <v>149</v>
      </c>
      <c r="C11" s="55" t="s">
        <v>142</v>
      </c>
      <c r="D11" s="55" t="s">
        <v>143</v>
      </c>
      <c r="E11" s="50"/>
      <c r="F11" s="154" t="s">
        <v>627</v>
      </c>
      <c r="G11" s="198"/>
      <c r="H11" s="265">
        <v>49940241269.099998</v>
      </c>
      <c r="I11" s="167"/>
      <c r="J11" s="266"/>
      <c r="K11" s="264">
        <v>0</v>
      </c>
      <c r="L11" s="143"/>
      <c r="M11" s="54"/>
    </row>
    <row r="12" spans="1:18" ht="15" x14ac:dyDescent="0.25">
      <c r="A12" s="178" t="s">
        <v>536</v>
      </c>
      <c r="B12" s="354" t="s">
        <v>150</v>
      </c>
      <c r="C12" s="55" t="s">
        <v>142</v>
      </c>
      <c r="D12" s="55" t="s">
        <v>143</v>
      </c>
      <c r="E12" s="50"/>
      <c r="F12" s="154" t="s">
        <v>628</v>
      </c>
      <c r="G12" s="198"/>
      <c r="H12" s="265">
        <v>42430490883.199997</v>
      </c>
      <c r="I12" s="167"/>
      <c r="J12" s="266"/>
      <c r="K12" s="264">
        <v>0</v>
      </c>
      <c r="L12" s="143"/>
      <c r="M12" s="54"/>
    </row>
    <row r="13" spans="1:18" ht="15" x14ac:dyDescent="0.25">
      <c r="A13" s="178" t="s">
        <v>536</v>
      </c>
      <c r="B13" s="354" t="s">
        <v>151</v>
      </c>
      <c r="C13" s="55" t="s">
        <v>142</v>
      </c>
      <c r="D13" s="55" t="s">
        <v>143</v>
      </c>
      <c r="E13" s="50"/>
      <c r="F13" s="154" t="s">
        <v>629</v>
      </c>
      <c r="G13" s="198"/>
      <c r="H13" s="265">
        <v>24948005269.599998</v>
      </c>
      <c r="I13" s="167"/>
      <c r="J13" s="167"/>
      <c r="K13" s="264">
        <v>0</v>
      </c>
      <c r="L13" s="143"/>
      <c r="M13" s="54"/>
    </row>
    <row r="14" spans="1:18" ht="15" x14ac:dyDescent="0.25">
      <c r="A14" s="178" t="s">
        <v>536</v>
      </c>
      <c r="B14" s="166"/>
      <c r="C14" s="29"/>
      <c r="D14" s="29"/>
      <c r="E14" s="263"/>
      <c r="F14" s="262"/>
      <c r="G14" s="261"/>
      <c r="H14" s="260">
        <f>SUM(H6:H13)</f>
        <v>280370978115.09998</v>
      </c>
      <c r="I14" s="30"/>
      <c r="J14" s="259"/>
      <c r="K14" s="258">
        <v>0</v>
      </c>
      <c r="L14" s="257"/>
      <c r="M14" s="54"/>
    </row>
    <row r="15" spans="1:18" ht="14.25" x14ac:dyDescent="0.2">
      <c r="A15" s="178" t="s">
        <v>536</v>
      </c>
      <c r="B15" s="354"/>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536</v>
      </c>
      <c r="B16" s="354"/>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536</v>
      </c>
      <c r="B17" s="354"/>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536</v>
      </c>
      <c r="B18" s="354"/>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536</v>
      </c>
      <c r="B19" s="354"/>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536</v>
      </c>
      <c r="B20" s="354"/>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536</v>
      </c>
      <c r="B21" s="354"/>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536</v>
      </c>
      <c r="B22" s="354"/>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536</v>
      </c>
      <c r="B23" s="354"/>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536</v>
      </c>
      <c r="B24" s="354"/>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536</v>
      </c>
      <c r="B25" s="354"/>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536</v>
      </c>
      <c r="B26" s="354"/>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536</v>
      </c>
      <c r="B27" s="354"/>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536</v>
      </c>
      <c r="B28" s="354"/>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536</v>
      </c>
      <c r="B29" s="354"/>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536</v>
      </c>
      <c r="B30" s="354"/>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536</v>
      </c>
      <c r="B31" s="354"/>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536</v>
      </c>
      <c r="B32" s="354"/>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536</v>
      </c>
      <c r="B33" s="354"/>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536</v>
      </c>
      <c r="B34" s="354"/>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536</v>
      </c>
      <c r="B35" s="354"/>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536</v>
      </c>
      <c r="B36" s="354"/>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536</v>
      </c>
      <c r="B37" s="354"/>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536</v>
      </c>
      <c r="B38" s="354"/>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536</v>
      </c>
      <c r="B39" s="354"/>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536</v>
      </c>
      <c r="B40" s="354"/>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536</v>
      </c>
      <c r="B41" s="354"/>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536</v>
      </c>
      <c r="B42" s="354"/>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536</v>
      </c>
      <c r="B43" s="354"/>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536</v>
      </c>
      <c r="B44" s="354"/>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536</v>
      </c>
      <c r="B45" s="354"/>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536</v>
      </c>
      <c r="B46" s="354"/>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536</v>
      </c>
      <c r="B47" s="354"/>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536</v>
      </c>
      <c r="B48" s="354"/>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536</v>
      </c>
      <c r="B49" s="354"/>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536</v>
      </c>
      <c r="B50" s="354"/>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536</v>
      </c>
      <c r="B51" s="354"/>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536</v>
      </c>
      <c r="B52" s="354"/>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536</v>
      </c>
      <c r="B53" s="354"/>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536</v>
      </c>
      <c r="B54" s="354"/>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536</v>
      </c>
      <c r="B55" s="354"/>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536</v>
      </c>
      <c r="B56" s="354"/>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536</v>
      </c>
      <c r="B57" s="354"/>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536</v>
      </c>
      <c r="B58" s="354"/>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536</v>
      </c>
      <c r="B59" s="354"/>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536</v>
      </c>
      <c r="B60" s="354"/>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536</v>
      </c>
      <c r="B61" s="354"/>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536</v>
      </c>
      <c r="B62" s="354"/>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536</v>
      </c>
      <c r="B63" s="354"/>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536</v>
      </c>
      <c r="B64" s="354"/>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536</v>
      </c>
      <c r="B65" s="354"/>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536</v>
      </c>
      <c r="B66" s="354"/>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536</v>
      </c>
      <c r="B67" s="354"/>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536</v>
      </c>
      <c r="B68" s="354"/>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536</v>
      </c>
      <c r="B69" s="354"/>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536</v>
      </c>
      <c r="B70" s="354"/>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536</v>
      </c>
      <c r="B71" s="354"/>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536</v>
      </c>
      <c r="B72" s="354"/>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536</v>
      </c>
      <c r="B73" s="354"/>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536</v>
      </c>
      <c r="B74" s="354"/>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536</v>
      </c>
      <c r="B75" s="354"/>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536</v>
      </c>
      <c r="B76" s="354"/>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536</v>
      </c>
      <c r="B77" s="354"/>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536</v>
      </c>
      <c r="B78" s="354"/>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536</v>
      </c>
      <c r="B79" s="354"/>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536</v>
      </c>
      <c r="B80" s="354"/>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536</v>
      </c>
      <c r="B81" s="354"/>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536</v>
      </c>
      <c r="B82" s="354"/>
      <c r="C82" s="55" t="s">
        <v>142</v>
      </c>
      <c r="D82" s="55" t="s">
        <v>143</v>
      </c>
      <c r="E82" s="50">
        <v>3504000000</v>
      </c>
      <c r="F82" s="154"/>
      <c r="G82" s="176">
        <v>43200</v>
      </c>
      <c r="H82" s="145"/>
      <c r="I82" s="74">
        <f>141.05/111.82</f>
        <v>1.2614022536218925</v>
      </c>
      <c r="J82" s="32" t="s">
        <v>172</v>
      </c>
      <c r="K82" s="50">
        <f>+E82/I82</f>
        <v>2777860900.3899322</v>
      </c>
      <c r="L82" s="168"/>
      <c r="M82" s="54" t="s">
        <v>1042</v>
      </c>
    </row>
    <row r="83" spans="1:13" ht="14.25" x14ac:dyDescent="0.2">
      <c r="A83" s="178" t="s">
        <v>536</v>
      </c>
      <c r="B83" s="354"/>
      <c r="C83" s="55" t="s">
        <v>142</v>
      </c>
      <c r="D83" s="55" t="s">
        <v>143</v>
      </c>
      <c r="E83" s="50">
        <v>3504000000</v>
      </c>
      <c r="F83" s="154"/>
      <c r="G83" s="176">
        <v>43200</v>
      </c>
      <c r="H83" s="145"/>
      <c r="I83" s="74">
        <f>141.05/111.82</f>
        <v>1.2614022536218925</v>
      </c>
      <c r="J83" s="32" t="s">
        <v>172</v>
      </c>
      <c r="K83" s="50">
        <f>+E83/I83</f>
        <v>2777860900.3899322</v>
      </c>
      <c r="L83" s="168"/>
      <c r="M83" s="54" t="s">
        <v>1042</v>
      </c>
    </row>
    <row r="84" spans="1:13" ht="14.25" x14ac:dyDescent="0.2">
      <c r="A84" s="178" t="s">
        <v>536</v>
      </c>
      <c r="B84" s="354"/>
      <c r="C84" s="55" t="s">
        <v>142</v>
      </c>
      <c r="D84" s="55" t="s">
        <v>143</v>
      </c>
      <c r="E84" s="50">
        <v>2336000000</v>
      </c>
      <c r="F84" s="154"/>
      <c r="G84" s="176">
        <v>43196</v>
      </c>
      <c r="H84" s="145"/>
      <c r="I84" s="74">
        <f>141.05/111.82</f>
        <v>1.2614022536218925</v>
      </c>
      <c r="J84" s="32" t="s">
        <v>172</v>
      </c>
      <c r="K84" s="50">
        <f>+E84/I84</f>
        <v>1851907266.9266214</v>
      </c>
      <c r="L84" s="168"/>
      <c r="M84" s="54" t="s">
        <v>1042</v>
      </c>
    </row>
    <row r="85" spans="1:13" ht="14.25" x14ac:dyDescent="0.2">
      <c r="A85" s="178" t="s">
        <v>536</v>
      </c>
      <c r="B85" s="354"/>
      <c r="C85" s="55" t="s">
        <v>142</v>
      </c>
      <c r="D85" s="55" t="s">
        <v>143</v>
      </c>
      <c r="E85" s="50">
        <v>18750000000</v>
      </c>
      <c r="F85" s="154"/>
      <c r="G85" s="176">
        <v>43304</v>
      </c>
      <c r="H85" s="145"/>
      <c r="I85" s="74">
        <f>142.28/111.82</f>
        <v>1.272402074763012</v>
      </c>
      <c r="J85" s="32" t="s">
        <v>305</v>
      </c>
      <c r="K85" s="50">
        <f>+E85/I85</f>
        <v>14735908068.597132</v>
      </c>
      <c r="L85" s="168" t="s">
        <v>307</v>
      </c>
      <c r="M85" s="54" t="s">
        <v>1041</v>
      </c>
    </row>
    <row r="86" spans="1:13" ht="14.25" x14ac:dyDescent="0.2">
      <c r="A86" s="178" t="s">
        <v>536</v>
      </c>
      <c r="B86" s="354"/>
      <c r="C86" s="55" t="s">
        <v>142</v>
      </c>
      <c r="D86" s="55" t="s">
        <v>143</v>
      </c>
      <c r="E86" s="50">
        <v>6250000000</v>
      </c>
      <c r="F86" s="154"/>
      <c r="G86" s="176">
        <v>43326</v>
      </c>
      <c r="H86" s="145"/>
      <c r="I86" s="74">
        <f>142.1/111.82</f>
        <v>1.2707923448399214</v>
      </c>
      <c r="J86" s="32" t="s">
        <v>308</v>
      </c>
      <c r="K86" s="50">
        <f>+E86/I86</f>
        <v>4918191414.4968328</v>
      </c>
      <c r="L86" s="168" t="s">
        <v>307</v>
      </c>
      <c r="M86" s="54" t="s">
        <v>1040</v>
      </c>
    </row>
    <row r="87" spans="1:13" ht="14.25" x14ac:dyDescent="0.2">
      <c r="A87" s="178" t="s">
        <v>536</v>
      </c>
      <c r="B87" s="354"/>
      <c r="C87" s="55" t="s">
        <v>142</v>
      </c>
      <c r="D87" s="55" t="s">
        <v>143</v>
      </c>
      <c r="E87" s="50">
        <v>1200000000</v>
      </c>
      <c r="F87" s="154"/>
      <c r="G87" s="176">
        <v>43349</v>
      </c>
      <c r="H87" s="145"/>
      <c r="I87" s="74">
        <f>142.27/111.82</f>
        <v>1.2723126453228404</v>
      </c>
      <c r="J87" s="32" t="s">
        <v>309</v>
      </c>
      <c r="K87" s="50">
        <f>+E87/I87</f>
        <v>943164405.70745754</v>
      </c>
      <c r="L87" s="168" t="s">
        <v>307</v>
      </c>
      <c r="M87" s="54" t="s">
        <v>1039</v>
      </c>
    </row>
    <row r="88" spans="1:13" ht="14.25" x14ac:dyDescent="0.2">
      <c r="A88" s="178" t="s">
        <v>536</v>
      </c>
      <c r="B88" s="354"/>
      <c r="C88" s="55" t="s">
        <v>142</v>
      </c>
      <c r="D88" s="55" t="s">
        <v>143</v>
      </c>
      <c r="E88" s="50">
        <v>31260000000</v>
      </c>
      <c r="F88" s="154"/>
      <c r="G88" s="176">
        <v>43350</v>
      </c>
      <c r="H88" s="145"/>
      <c r="I88" s="74">
        <f>142.27/111.82</f>
        <v>1.2723126453228404</v>
      </c>
      <c r="J88" s="32" t="s">
        <v>309</v>
      </c>
      <c r="K88" s="50">
        <f>+E88/I88</f>
        <v>24569432768.679268</v>
      </c>
      <c r="L88" s="168" t="s">
        <v>307</v>
      </c>
      <c r="M88" s="54" t="s">
        <v>1039</v>
      </c>
    </row>
    <row r="89" spans="1:13" ht="14.25" x14ac:dyDescent="0.2">
      <c r="A89" s="178" t="s">
        <v>536</v>
      </c>
      <c r="B89" s="354"/>
      <c r="C89" s="55" t="s">
        <v>142</v>
      </c>
      <c r="D89" s="55" t="s">
        <v>143</v>
      </c>
      <c r="E89" s="50">
        <v>774948587</v>
      </c>
      <c r="F89" s="154"/>
      <c r="G89" s="176">
        <v>43367</v>
      </c>
      <c r="H89" s="145"/>
      <c r="I89" s="74">
        <f>142.27/111.82</f>
        <v>1.2723126453228404</v>
      </c>
      <c r="J89" s="32" t="s">
        <v>309</v>
      </c>
      <c r="K89" s="50">
        <f>+E89/I89</f>
        <v>609086602.92640746</v>
      </c>
      <c r="L89" s="168" t="s">
        <v>307</v>
      </c>
      <c r="M89" s="54" t="s">
        <v>1038</v>
      </c>
    </row>
    <row r="90" spans="1:13" ht="14.25" x14ac:dyDescent="0.2">
      <c r="A90" s="178" t="s">
        <v>536</v>
      </c>
      <c r="B90" s="354"/>
      <c r="C90" s="55" t="s">
        <v>142</v>
      </c>
      <c r="D90" s="55" t="s">
        <v>143</v>
      </c>
      <c r="E90" s="50">
        <v>500000000</v>
      </c>
      <c r="F90" s="154"/>
      <c r="G90" s="176">
        <v>43368</v>
      </c>
      <c r="H90" s="145"/>
      <c r="I90" s="74">
        <f>142.27/111.82</f>
        <v>1.2723126453228404</v>
      </c>
      <c r="J90" s="32" t="s">
        <v>309</v>
      </c>
      <c r="K90" s="50">
        <f>+E90/I90</f>
        <v>392985169.044774</v>
      </c>
      <c r="L90" s="168" t="s">
        <v>307</v>
      </c>
      <c r="M90" s="54" t="s">
        <v>1038</v>
      </c>
    </row>
    <row r="91" spans="1:13" ht="14.25" x14ac:dyDescent="0.2">
      <c r="A91" s="178" t="s">
        <v>536</v>
      </c>
      <c r="B91" s="354"/>
      <c r="C91" s="55" t="s">
        <v>142</v>
      </c>
      <c r="D91" s="55" t="s">
        <v>143</v>
      </c>
      <c r="E91" s="50">
        <v>15938500</v>
      </c>
      <c r="F91" s="154"/>
      <c r="G91" s="176">
        <v>43369</v>
      </c>
      <c r="H91" s="145"/>
      <c r="I91" s="74">
        <f>142.27/111.82</f>
        <v>1.2723126453228404</v>
      </c>
      <c r="J91" s="32" t="s">
        <v>309</v>
      </c>
      <c r="K91" s="50">
        <f>+E91/I91</f>
        <v>12527188.233640261</v>
      </c>
      <c r="L91" s="168" t="s">
        <v>307</v>
      </c>
      <c r="M91" s="54" t="s">
        <v>1038</v>
      </c>
    </row>
    <row r="92" spans="1:13" ht="14.25" x14ac:dyDescent="0.2">
      <c r="A92" s="178" t="s">
        <v>536</v>
      </c>
      <c r="B92" s="354"/>
      <c r="C92" s="55" t="s">
        <v>142</v>
      </c>
      <c r="D92" s="55" t="s">
        <v>143</v>
      </c>
      <c r="E92" s="50">
        <v>3849112913</v>
      </c>
      <c r="F92" s="154"/>
      <c r="G92" s="176">
        <v>43370</v>
      </c>
      <c r="H92" s="145"/>
      <c r="I92" s="74">
        <f>142.27/111.82</f>
        <v>1.2723126453228404</v>
      </c>
      <c r="J92" s="32" t="s">
        <v>309</v>
      </c>
      <c r="K92" s="50">
        <f>+E92/I92</f>
        <v>3025288577.5754547</v>
      </c>
      <c r="L92" s="168" t="s">
        <v>307</v>
      </c>
      <c r="M92" s="54" t="s">
        <v>1038</v>
      </c>
    </row>
    <row r="93" spans="1:13" ht="14.25" x14ac:dyDescent="0.2">
      <c r="A93" s="178" t="s">
        <v>536</v>
      </c>
      <c r="B93" s="354"/>
      <c r="C93" s="55" t="s">
        <v>142</v>
      </c>
      <c r="D93" s="55" t="s">
        <v>143</v>
      </c>
      <c r="E93" s="50">
        <v>22318303139</v>
      </c>
      <c r="F93" s="154"/>
      <c r="G93" s="176">
        <v>43383</v>
      </c>
      <c r="H93" s="145"/>
      <c r="I93" s="74">
        <f>142.5/111.82</f>
        <v>1.2743695224467895</v>
      </c>
      <c r="J93" s="32" t="s">
        <v>315</v>
      </c>
      <c r="K93" s="50">
        <f>+E93/I93</f>
        <v>17513211628.091087</v>
      </c>
      <c r="L93" s="168"/>
      <c r="M93" s="54" t="s">
        <v>1037</v>
      </c>
    </row>
    <row r="94" spans="1:13" ht="14.25" x14ac:dyDescent="0.2">
      <c r="A94" s="178" t="s">
        <v>536</v>
      </c>
      <c r="B94" s="354"/>
      <c r="C94" s="55" t="s">
        <v>142</v>
      </c>
      <c r="D94" s="55" t="s">
        <v>143</v>
      </c>
      <c r="E94" s="50">
        <v>134904238</v>
      </c>
      <c r="F94" s="154"/>
      <c r="G94" s="176">
        <v>43383</v>
      </c>
      <c r="H94" s="145"/>
      <c r="I94" s="74">
        <f>142.5/111.82</f>
        <v>1.2743695224467895</v>
      </c>
      <c r="J94" s="32" t="s">
        <v>315</v>
      </c>
      <c r="K94" s="50">
        <f>+E94/I94</f>
        <v>105859592.23270175</v>
      </c>
      <c r="L94" s="168"/>
      <c r="M94" s="54" t="s">
        <v>1037</v>
      </c>
    </row>
    <row r="95" spans="1:13" ht="14.25" x14ac:dyDescent="0.2">
      <c r="A95" s="178" t="s">
        <v>536</v>
      </c>
      <c r="B95" s="354"/>
      <c r="C95" s="55" t="s">
        <v>142</v>
      </c>
      <c r="D95" s="55" t="s">
        <v>143</v>
      </c>
      <c r="E95" s="50">
        <v>22183398901</v>
      </c>
      <c r="F95" s="154"/>
      <c r="G95" s="176">
        <v>43383</v>
      </c>
      <c r="H95" s="145"/>
      <c r="I95" s="74">
        <f>142.5/111.82</f>
        <v>1.2743695224467895</v>
      </c>
      <c r="J95" s="32" t="s">
        <v>315</v>
      </c>
      <c r="K95" s="50">
        <f>+E95/I95</f>
        <v>17407352035.858387</v>
      </c>
      <c r="L95" s="168"/>
      <c r="M95" s="54" t="s">
        <v>1037</v>
      </c>
    </row>
    <row r="96" spans="1:13" ht="14.25" x14ac:dyDescent="0.2">
      <c r="A96" s="178" t="s">
        <v>536</v>
      </c>
      <c r="B96" s="354"/>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536</v>
      </c>
      <c r="B97" s="354"/>
      <c r="C97" s="55" t="s">
        <v>142</v>
      </c>
      <c r="D97" s="55" t="s">
        <v>143</v>
      </c>
      <c r="E97" s="50">
        <v>14493870000</v>
      </c>
      <c r="F97" s="154"/>
      <c r="G97" s="176">
        <v>43431</v>
      </c>
      <c r="H97" s="145"/>
      <c r="I97" s="74">
        <f>142.67/111.82</f>
        <v>1.2758898229297084</v>
      </c>
      <c r="J97" s="32" t="s">
        <v>320</v>
      </c>
      <c r="K97" s="50">
        <f>+E97/I97</f>
        <v>11359813159.03834</v>
      </c>
      <c r="L97" s="168" t="s">
        <v>307</v>
      </c>
      <c r="M97" s="54" t="s">
        <v>1036</v>
      </c>
    </row>
    <row r="98" spans="1:14" ht="14.25" x14ac:dyDescent="0.2">
      <c r="A98" s="178" t="s">
        <v>536</v>
      </c>
      <c r="B98" s="354"/>
      <c r="C98" s="55" t="s">
        <v>142</v>
      </c>
      <c r="D98" s="55" t="s">
        <v>143</v>
      </c>
      <c r="E98" s="50">
        <v>4980000000</v>
      </c>
      <c r="F98" s="154"/>
      <c r="G98" s="176">
        <v>43494</v>
      </c>
      <c r="H98" s="145"/>
      <c r="I98" s="74">
        <f>100/78.05</f>
        <v>1.2812299807815504</v>
      </c>
      <c r="J98" s="32" t="s">
        <v>336</v>
      </c>
      <c r="K98" s="50">
        <f>+E98/I98</f>
        <v>3886889999.9999995</v>
      </c>
      <c r="L98" s="168" t="s">
        <v>342</v>
      </c>
      <c r="M98" s="54" t="s">
        <v>1035</v>
      </c>
    </row>
    <row r="99" spans="1:14" ht="14.25" x14ac:dyDescent="0.2">
      <c r="A99" s="178" t="s">
        <v>536</v>
      </c>
      <c r="B99" s="354"/>
      <c r="C99" s="55" t="s">
        <v>142</v>
      </c>
      <c r="D99" s="55" t="s">
        <v>143</v>
      </c>
      <c r="E99" s="50">
        <v>645000000</v>
      </c>
      <c r="F99" s="154"/>
      <c r="G99" s="176">
        <v>43495</v>
      </c>
      <c r="H99" s="145"/>
      <c r="I99" s="74">
        <f>100/78.05</f>
        <v>1.2812299807815504</v>
      </c>
      <c r="J99" s="32" t="s">
        <v>336</v>
      </c>
      <c r="K99" s="50">
        <f>+E99/I99</f>
        <v>503422499.99999994</v>
      </c>
      <c r="L99" s="168" t="s">
        <v>342</v>
      </c>
      <c r="M99" s="54" t="s">
        <v>1035</v>
      </c>
    </row>
    <row r="100" spans="1:14" ht="14.25" x14ac:dyDescent="0.2">
      <c r="A100" s="178" t="s">
        <v>536</v>
      </c>
      <c r="B100" s="354"/>
      <c r="C100" s="55" t="s">
        <v>142</v>
      </c>
      <c r="D100" s="55" t="s">
        <v>143</v>
      </c>
      <c r="E100" s="50">
        <v>16875000000</v>
      </c>
      <c r="F100" s="154"/>
      <c r="G100" s="176">
        <v>43497</v>
      </c>
      <c r="H100" s="145"/>
      <c r="I100" s="74">
        <f>100/78.05</f>
        <v>1.2812299807815504</v>
      </c>
      <c r="J100" s="32" t="s">
        <v>336</v>
      </c>
      <c r="K100" s="50">
        <f>+E100/I100</f>
        <v>13170937500</v>
      </c>
      <c r="L100" s="168" t="s">
        <v>342</v>
      </c>
      <c r="M100" s="54" t="s">
        <v>1035</v>
      </c>
    </row>
    <row r="101" spans="1:14" ht="14.25" x14ac:dyDescent="0.2">
      <c r="A101" s="178" t="s">
        <v>536</v>
      </c>
      <c r="B101" s="354"/>
      <c r="C101" s="55" t="s">
        <v>142</v>
      </c>
      <c r="D101" s="55" t="s">
        <v>143</v>
      </c>
      <c r="E101" s="50">
        <v>9562500000</v>
      </c>
      <c r="F101" s="154"/>
      <c r="G101" s="176">
        <v>43504</v>
      </c>
      <c r="H101" s="145"/>
      <c r="I101" s="74">
        <f>100.6/78.05</f>
        <v>1.2889173606662396</v>
      </c>
      <c r="J101" s="32" t="s">
        <v>338</v>
      </c>
      <c r="K101" s="50">
        <f>+E101/I101</f>
        <v>7419017147.1172962</v>
      </c>
      <c r="L101" s="168" t="s">
        <v>342</v>
      </c>
      <c r="M101" s="54" t="s">
        <v>1034</v>
      </c>
    </row>
    <row r="102" spans="1:14" ht="14.25" x14ac:dyDescent="0.2">
      <c r="A102" s="178" t="s">
        <v>536</v>
      </c>
      <c r="B102" s="354"/>
      <c r="C102" s="55" t="s">
        <v>142</v>
      </c>
      <c r="D102" s="55" t="s">
        <v>143</v>
      </c>
      <c r="E102" s="50">
        <v>9562500000</v>
      </c>
      <c r="F102" s="154"/>
      <c r="G102" s="176">
        <v>43504</v>
      </c>
      <c r="H102" s="145"/>
      <c r="I102" s="74">
        <f>100.6/78.05</f>
        <v>1.2889173606662396</v>
      </c>
      <c r="J102" s="32" t="s">
        <v>338</v>
      </c>
      <c r="K102" s="50">
        <f>+E102/I102</f>
        <v>7419017147.1172962</v>
      </c>
      <c r="L102" s="168" t="s">
        <v>342</v>
      </c>
      <c r="M102" s="54" t="s">
        <v>1034</v>
      </c>
    </row>
    <row r="103" spans="1:14" ht="14.25" x14ac:dyDescent="0.2">
      <c r="A103" s="178" t="s">
        <v>536</v>
      </c>
      <c r="B103" s="354"/>
      <c r="C103" s="55" t="s">
        <v>142</v>
      </c>
      <c r="D103" s="55" t="s">
        <v>143</v>
      </c>
      <c r="E103" s="50">
        <v>1600000000</v>
      </c>
      <c r="F103" s="154"/>
      <c r="G103" s="176">
        <v>43518</v>
      </c>
      <c r="H103" s="145"/>
      <c r="I103" s="74">
        <f>100.6/78.05</f>
        <v>1.2889173606662396</v>
      </c>
      <c r="J103" s="32" t="s">
        <v>338</v>
      </c>
      <c r="K103" s="50">
        <f>+E103/I103</f>
        <v>1241351888.6679921</v>
      </c>
      <c r="L103" s="168" t="s">
        <v>342</v>
      </c>
      <c r="M103" s="54" t="s">
        <v>1033</v>
      </c>
    </row>
    <row r="104" spans="1:14" ht="14.25" x14ac:dyDescent="0.2">
      <c r="A104" s="178"/>
      <c r="B104" s="296"/>
      <c r="C104" s="55" t="s">
        <v>142</v>
      </c>
      <c r="D104" s="55" t="s">
        <v>143</v>
      </c>
      <c r="E104" s="50">
        <v>1500000000</v>
      </c>
      <c r="F104" s="154"/>
      <c r="G104" s="176">
        <v>43521</v>
      </c>
      <c r="H104" s="145"/>
      <c r="I104" s="74">
        <f>100.6/78.05</f>
        <v>1.2889173606662396</v>
      </c>
      <c r="J104" s="32" t="s">
        <v>338</v>
      </c>
      <c r="K104" s="50">
        <f>+E104/I104</f>
        <v>1163767395.6262424</v>
      </c>
      <c r="L104" s="168" t="s">
        <v>342</v>
      </c>
      <c r="M104" s="54" t="s">
        <v>1033</v>
      </c>
    </row>
    <row r="105" spans="1:14" ht="14.25" x14ac:dyDescent="0.2">
      <c r="A105" s="178"/>
      <c r="B105" s="296"/>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1033</v>
      </c>
    </row>
    <row r="106" spans="1:14" ht="14.25" x14ac:dyDescent="0.2">
      <c r="A106" s="178" t="s">
        <v>536</v>
      </c>
      <c r="B106" s="354"/>
      <c r="C106" s="55" t="s">
        <v>142</v>
      </c>
      <c r="D106" s="55" t="s">
        <v>143</v>
      </c>
      <c r="E106" s="50">
        <v>4500000000</v>
      </c>
      <c r="F106" s="154"/>
      <c r="G106" s="176">
        <v>43544</v>
      </c>
      <c r="H106" s="145"/>
      <c r="I106" s="74">
        <f>101.18/78.05</f>
        <v>1.2963484945547727</v>
      </c>
      <c r="J106" s="32" t="s">
        <v>343</v>
      </c>
      <c r="K106" s="50">
        <f>+E106/I106</f>
        <v>3471288792.2514324</v>
      </c>
      <c r="L106" s="168" t="s">
        <v>342</v>
      </c>
      <c r="M106" s="54" t="s">
        <v>1031</v>
      </c>
      <c r="N106" s="170" t="s">
        <v>1032</v>
      </c>
    </row>
    <row r="107" spans="1:14" ht="14.25" x14ac:dyDescent="0.2">
      <c r="A107" s="178"/>
      <c r="B107" s="354"/>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1031</v>
      </c>
    </row>
    <row r="108" spans="1:14" ht="14.25" x14ac:dyDescent="0.2">
      <c r="A108" s="178" t="s">
        <v>536</v>
      </c>
      <c r="B108" s="354"/>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1030</v>
      </c>
    </row>
    <row r="109" spans="1:14" ht="14.25" x14ac:dyDescent="0.2">
      <c r="A109" s="178" t="s">
        <v>536</v>
      </c>
      <c r="B109" s="354"/>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536</v>
      </c>
      <c r="B110" s="354">
        <v>16533973135.209602</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1029</v>
      </c>
    </row>
    <row r="111" spans="1:14" ht="14.25" x14ac:dyDescent="0.2">
      <c r="A111" s="178"/>
      <c r="B111" s="354"/>
      <c r="C111" s="55" t="s">
        <v>142</v>
      </c>
      <c r="D111" s="55" t="s">
        <v>143</v>
      </c>
      <c r="E111" s="50">
        <v>1494000000</v>
      </c>
      <c r="F111" s="154"/>
      <c r="G111" s="176">
        <v>43559</v>
      </c>
      <c r="H111" s="145"/>
      <c r="I111" s="74">
        <f>101.62/78.05</f>
        <v>1.3019859064702115</v>
      </c>
      <c r="J111" s="32" t="s">
        <v>347</v>
      </c>
      <c r="K111" s="50">
        <f>+E111/I111</f>
        <v>1147477858.6892343</v>
      </c>
      <c r="L111" s="168" t="s">
        <v>342</v>
      </c>
      <c r="M111" s="54" t="s">
        <v>1029</v>
      </c>
    </row>
    <row r="112" spans="1:14" ht="14.25" x14ac:dyDescent="0.2">
      <c r="A112" s="178"/>
      <c r="B112" s="354"/>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1029</v>
      </c>
    </row>
    <row r="113" spans="1:14" ht="14.25" x14ac:dyDescent="0.2">
      <c r="A113" s="178"/>
      <c r="B113" s="354"/>
      <c r="C113" s="55" t="s">
        <v>142</v>
      </c>
      <c r="D113" s="55" t="s">
        <v>143</v>
      </c>
      <c r="E113" s="50">
        <v>8527000000</v>
      </c>
      <c r="F113" s="154"/>
      <c r="G113" s="176">
        <v>43567</v>
      </c>
      <c r="H113" s="145"/>
      <c r="I113" s="74">
        <f>101.62/78.05</f>
        <v>1.3019859064702115</v>
      </c>
      <c r="J113" s="32" t="s">
        <v>347</v>
      </c>
      <c r="K113" s="50">
        <f>+E113/I113</f>
        <v>6549226038.1814594</v>
      </c>
      <c r="L113" s="168" t="s">
        <v>342</v>
      </c>
      <c r="M113" s="54" t="s">
        <v>1028</v>
      </c>
    </row>
    <row r="114" spans="1:14" ht="14.25" x14ac:dyDescent="0.2">
      <c r="A114" s="178" t="s">
        <v>536</v>
      </c>
      <c r="B114" s="354"/>
      <c r="C114" s="55" t="s">
        <v>142</v>
      </c>
      <c r="D114" s="55" t="s">
        <v>143</v>
      </c>
      <c r="E114" s="50">
        <v>1494000000</v>
      </c>
      <c r="F114" s="154"/>
      <c r="G114" s="176">
        <v>43570</v>
      </c>
      <c r="H114" s="145"/>
      <c r="I114" s="74">
        <f>101.62/78.05</f>
        <v>1.3019859064702115</v>
      </c>
      <c r="J114" s="32" t="s">
        <v>347</v>
      </c>
      <c r="K114" s="50">
        <f>+E114/I114</f>
        <v>1147477858.6892343</v>
      </c>
      <c r="L114" s="168" t="s">
        <v>342</v>
      </c>
      <c r="M114" s="54" t="s">
        <v>1027</v>
      </c>
    </row>
    <row r="115" spans="1:14" ht="14.25" x14ac:dyDescent="0.2">
      <c r="A115" s="178"/>
      <c r="B115" s="354"/>
      <c r="C115" s="55" t="s">
        <v>142</v>
      </c>
      <c r="D115" s="55" t="s">
        <v>143</v>
      </c>
      <c r="E115" s="50">
        <v>4500000000</v>
      </c>
      <c r="F115" s="154"/>
      <c r="G115" s="176">
        <v>43579</v>
      </c>
      <c r="H115" s="145"/>
      <c r="I115" s="74">
        <f>101.62/78.05</f>
        <v>1.3019859064702115</v>
      </c>
      <c r="J115" s="32" t="s">
        <v>347</v>
      </c>
      <c r="K115" s="50">
        <f>+E115/I115</f>
        <v>3456258610.5097418</v>
      </c>
      <c r="L115" s="168" t="s">
        <v>342</v>
      </c>
      <c r="M115" s="54" t="s">
        <v>1027</v>
      </c>
      <c r="N115" s="238"/>
    </row>
    <row r="116" spans="1:14" ht="14.25" x14ac:dyDescent="0.2">
      <c r="A116" s="178"/>
      <c r="B116" s="354"/>
      <c r="C116" s="55" t="s">
        <v>142</v>
      </c>
      <c r="D116" s="55" t="s">
        <v>143</v>
      </c>
      <c r="E116" s="50">
        <v>4500000000</v>
      </c>
      <c r="F116" s="154"/>
      <c r="G116" s="176">
        <v>43579</v>
      </c>
      <c r="H116" s="145"/>
      <c r="I116" s="74">
        <f>101.62/78.05</f>
        <v>1.3019859064702115</v>
      </c>
      <c r="J116" s="32" t="s">
        <v>347</v>
      </c>
      <c r="K116" s="50">
        <f>+E116/I116</f>
        <v>3456258610.5097418</v>
      </c>
      <c r="L116" s="168" t="s">
        <v>342</v>
      </c>
      <c r="M116" s="54" t="s">
        <v>1027</v>
      </c>
      <c r="N116" s="238"/>
    </row>
    <row r="117" spans="1:14" ht="14.25" x14ac:dyDescent="0.2">
      <c r="A117" s="178"/>
      <c r="B117" s="354"/>
      <c r="C117" s="55" t="s">
        <v>142</v>
      </c>
      <c r="D117" s="55" t="s">
        <v>143</v>
      </c>
      <c r="E117" s="50">
        <v>498000000</v>
      </c>
      <c r="F117" s="154"/>
      <c r="G117" s="176">
        <v>43578</v>
      </c>
      <c r="H117" s="145"/>
      <c r="I117" s="74">
        <f>101.62/78.05</f>
        <v>1.3019859064702115</v>
      </c>
      <c r="J117" s="32" t="s">
        <v>347</v>
      </c>
      <c r="K117" s="50">
        <f>+E117/I117</f>
        <v>382492619.56307811</v>
      </c>
      <c r="L117" s="168" t="s">
        <v>342</v>
      </c>
      <c r="M117" s="54" t="s">
        <v>1027</v>
      </c>
    </row>
    <row r="118" spans="1:14" ht="14.25" x14ac:dyDescent="0.2">
      <c r="A118" s="178"/>
      <c r="B118" s="354"/>
      <c r="C118" s="55" t="s">
        <v>142</v>
      </c>
      <c r="D118" s="55" t="s">
        <v>143</v>
      </c>
      <c r="E118" s="50">
        <v>740000000</v>
      </c>
      <c r="F118" s="154"/>
      <c r="G118" s="176">
        <v>43579</v>
      </c>
      <c r="H118" s="145"/>
      <c r="I118" s="74">
        <f>101.62/78.05</f>
        <v>1.3019859064702115</v>
      </c>
      <c r="J118" s="32" t="s">
        <v>347</v>
      </c>
      <c r="K118" s="50">
        <f>+E118/I118</f>
        <v>568362527.061602</v>
      </c>
      <c r="L118" s="168" t="s">
        <v>342</v>
      </c>
      <c r="M118" s="54" t="s">
        <v>1027</v>
      </c>
    </row>
    <row r="119" spans="1:14" ht="14.25" x14ac:dyDescent="0.2">
      <c r="A119" s="178" t="s">
        <v>536</v>
      </c>
      <c r="B119" s="354"/>
      <c r="C119" s="55" t="s">
        <v>142</v>
      </c>
      <c r="D119" s="55" t="s">
        <v>143</v>
      </c>
      <c r="E119" s="50">
        <v>4875000000</v>
      </c>
      <c r="F119" s="154"/>
      <c r="G119" s="176">
        <v>43581</v>
      </c>
      <c r="H119" s="145"/>
      <c r="I119" s="74">
        <f>101.62/78.05</f>
        <v>1.3019859064702115</v>
      </c>
      <c r="J119" s="32" t="s">
        <v>347</v>
      </c>
      <c r="K119" s="50">
        <f>+E119/I119</f>
        <v>3744280161.3855538</v>
      </c>
      <c r="L119" s="168" t="s">
        <v>399</v>
      </c>
      <c r="M119" s="54" t="s">
        <v>1026</v>
      </c>
    </row>
    <row r="120" spans="1:14" ht="14.25" x14ac:dyDescent="0.2">
      <c r="A120" s="178" t="s">
        <v>536</v>
      </c>
      <c r="B120" s="354"/>
      <c r="C120" s="55" t="s">
        <v>142</v>
      </c>
      <c r="D120" s="55" t="s">
        <v>143</v>
      </c>
      <c r="E120" s="50">
        <v>3366000000</v>
      </c>
      <c r="F120" s="154"/>
      <c r="G120" s="176">
        <v>43591</v>
      </c>
      <c r="H120" s="145"/>
      <c r="I120" s="74">
        <f>102.12/78.05</f>
        <v>1.3083920563741192</v>
      </c>
      <c r="J120" s="32" t="s">
        <v>401</v>
      </c>
      <c r="K120" s="50">
        <f>+E120/I120</f>
        <v>2572623384.253819</v>
      </c>
      <c r="L120" s="168" t="s">
        <v>399</v>
      </c>
      <c r="M120" s="54" t="s">
        <v>1025</v>
      </c>
    </row>
    <row r="121" spans="1:14" ht="14.25" x14ac:dyDescent="0.2">
      <c r="A121" s="178"/>
      <c r="B121" s="354"/>
      <c r="C121" s="55" t="s">
        <v>142</v>
      </c>
      <c r="D121" s="55" t="s">
        <v>143</v>
      </c>
      <c r="E121" s="50">
        <v>4625000000</v>
      </c>
      <c r="F121" s="154"/>
      <c r="G121" s="176">
        <v>44120</v>
      </c>
      <c r="H121" s="145"/>
      <c r="I121" s="74">
        <f>[26]IPC!$S$18/78.05</f>
        <v>1.3490070467648945</v>
      </c>
      <c r="J121" s="32" t="s">
        <v>886</v>
      </c>
      <c r="K121" s="50">
        <f>+E121/I121</f>
        <v>3428447620.8566813</v>
      </c>
      <c r="L121" s="168" t="s">
        <v>342</v>
      </c>
      <c r="M121" s="54" t="s">
        <v>1139</v>
      </c>
    </row>
    <row r="122" spans="1:14" ht="14.25" x14ac:dyDescent="0.2">
      <c r="A122" s="178"/>
      <c r="B122" s="354"/>
      <c r="C122" s="55" t="s">
        <v>142</v>
      </c>
      <c r="D122" s="55" t="s">
        <v>143</v>
      </c>
      <c r="E122" s="50">
        <v>6937500000</v>
      </c>
      <c r="F122" s="154"/>
      <c r="G122" s="176">
        <v>44124</v>
      </c>
      <c r="H122" s="145"/>
      <c r="I122" s="74">
        <f>[26]IPC!$S$18/78.05</f>
        <v>1.3490070467648945</v>
      </c>
      <c r="J122" s="32" t="s">
        <v>886</v>
      </c>
      <c r="K122" s="50">
        <f>+E122/I122</f>
        <v>5142671431.2850218</v>
      </c>
      <c r="L122" s="168" t="s">
        <v>342</v>
      </c>
      <c r="M122" s="54" t="s">
        <v>1139</v>
      </c>
    </row>
    <row r="123" spans="1:14" ht="14.25" x14ac:dyDescent="0.2">
      <c r="A123" s="178"/>
      <c r="B123" s="354"/>
      <c r="C123" s="55" t="s">
        <v>142</v>
      </c>
      <c r="D123" s="55"/>
      <c r="E123" s="50">
        <v>6937500000</v>
      </c>
      <c r="F123" s="154"/>
      <c r="G123" s="176">
        <v>44124</v>
      </c>
      <c r="H123" s="145"/>
      <c r="I123" s="74">
        <f>[26]IPC!$S$18/78.05</f>
        <v>1.3490070467648945</v>
      </c>
      <c r="J123" s="32" t="s">
        <v>886</v>
      </c>
      <c r="K123" s="50">
        <f>+E123/I123</f>
        <v>5142671431.2850218</v>
      </c>
      <c r="L123" s="168" t="s">
        <v>342</v>
      </c>
      <c r="M123" s="54" t="s">
        <v>1139</v>
      </c>
    </row>
    <row r="124" spans="1:14" ht="15" x14ac:dyDescent="0.2">
      <c r="A124" s="178" t="s">
        <v>536</v>
      </c>
      <c r="B124" s="354"/>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536</v>
      </c>
      <c r="B125" s="354"/>
      <c r="C125" s="55" t="s">
        <v>142</v>
      </c>
      <c r="D125" s="55" t="s">
        <v>174</v>
      </c>
      <c r="E125" s="50">
        <v>578332629.87</v>
      </c>
      <c r="F125" s="154"/>
      <c r="G125" s="176">
        <v>42278</v>
      </c>
      <c r="H125" s="145"/>
      <c r="I125" s="39">
        <f>123.78/111.82</f>
        <v>1.1069576104453587</v>
      </c>
      <c r="J125" s="32" t="s">
        <v>175</v>
      </c>
      <c r="K125" s="50">
        <f>+E125/I125</f>
        <v>522452372.53242362</v>
      </c>
      <c r="L125" s="168"/>
      <c r="M125" s="54"/>
    </row>
    <row r="126" spans="1:14" ht="14.25" x14ac:dyDescent="0.2">
      <c r="A126" s="178" t="s">
        <v>536</v>
      </c>
      <c r="B126" s="354"/>
      <c r="C126" s="55" t="s">
        <v>142</v>
      </c>
      <c r="D126" s="55" t="s">
        <v>174</v>
      </c>
      <c r="E126" s="50">
        <v>906673067.28999996</v>
      </c>
      <c r="F126" s="154"/>
      <c r="G126" s="176">
        <v>42369</v>
      </c>
      <c r="H126" s="145"/>
      <c r="I126" s="74">
        <f>125.37/111.82</f>
        <v>1.1211768914326596</v>
      </c>
      <c r="J126" s="32" t="s">
        <v>167</v>
      </c>
      <c r="K126" s="50">
        <f>+E126/I126</f>
        <v>808679766.96472681</v>
      </c>
      <c r="L126" s="168"/>
      <c r="M126" s="54"/>
    </row>
    <row r="127" spans="1:14" ht="15" x14ac:dyDescent="0.2">
      <c r="A127" s="178" t="s">
        <v>536</v>
      </c>
      <c r="B127" s="350" t="s">
        <v>894</v>
      </c>
      <c r="C127" s="56"/>
      <c r="D127" s="56"/>
      <c r="E127" s="249">
        <f>+E124+E125+E126</f>
        <v>404332330221.63995</v>
      </c>
      <c r="F127" s="154"/>
      <c r="G127" s="176"/>
      <c r="H127" s="145"/>
      <c r="I127" s="50"/>
      <c r="J127" s="50"/>
      <c r="K127" s="248">
        <f>+K124+K125+K126</f>
        <v>324062819748.07257</v>
      </c>
      <c r="L127" s="173"/>
      <c r="M127" s="54"/>
    </row>
    <row r="128" spans="1:14" ht="14.25" x14ac:dyDescent="0.2">
      <c r="A128" s="178" t="s">
        <v>536</v>
      </c>
      <c r="B128" s="354"/>
      <c r="C128" s="55"/>
      <c r="D128" s="55"/>
      <c r="E128" s="160"/>
      <c r="F128" s="165"/>
      <c r="G128" s="176"/>
      <c r="H128" s="145"/>
      <c r="I128" s="50"/>
      <c r="J128" s="50"/>
      <c r="K128" s="160"/>
      <c r="L128" s="173"/>
      <c r="M128" s="54"/>
    </row>
    <row r="129" spans="1:18" s="180" customFormat="1" ht="15" x14ac:dyDescent="0.25">
      <c r="A129" s="180" t="s">
        <v>476</v>
      </c>
      <c r="B129" s="357" t="s">
        <v>176</v>
      </c>
      <c r="C129" s="357"/>
      <c r="D129" s="357"/>
      <c r="E129" s="357"/>
      <c r="F129" s="357"/>
      <c r="G129" s="185"/>
      <c r="H129" s="357"/>
      <c r="I129" s="357"/>
      <c r="J129" s="357"/>
      <c r="K129" s="357"/>
      <c r="L129" s="357"/>
      <c r="M129" s="182"/>
      <c r="O129" s="181"/>
      <c r="P129" s="181"/>
      <c r="Q129" s="181"/>
      <c r="R129" s="181"/>
    </row>
    <row r="130" spans="1:18" s="180" customFormat="1" ht="15" x14ac:dyDescent="0.25">
      <c r="A130" s="184" t="s">
        <v>536</v>
      </c>
      <c r="B130" s="141" t="s">
        <v>130</v>
      </c>
      <c r="C130" s="142" t="s">
        <v>131</v>
      </c>
      <c r="D130" s="142" t="s">
        <v>132</v>
      </c>
      <c r="E130" s="143" t="s">
        <v>133</v>
      </c>
      <c r="F130" s="143"/>
      <c r="G130" s="247"/>
      <c r="H130" s="143" t="s">
        <v>134</v>
      </c>
      <c r="I130" s="143"/>
      <c r="J130" s="143"/>
      <c r="K130" s="143"/>
      <c r="L130" s="143" t="s">
        <v>97</v>
      </c>
      <c r="M130" s="182"/>
      <c r="O130" s="181"/>
      <c r="P130" s="181"/>
      <c r="Q130" s="181"/>
      <c r="R130" s="181"/>
    </row>
    <row r="131" spans="1:18" s="180" customFormat="1" ht="45" x14ac:dyDescent="0.25">
      <c r="A131" s="184" t="s">
        <v>536</v>
      </c>
      <c r="B131" s="141"/>
      <c r="C131" s="142"/>
      <c r="D131" s="142"/>
      <c r="E131" s="144" t="s">
        <v>135</v>
      </c>
      <c r="F131" s="144" t="s">
        <v>136</v>
      </c>
      <c r="G131" s="183" t="s">
        <v>622</v>
      </c>
      <c r="H131" s="144" t="s">
        <v>137</v>
      </c>
      <c r="I131" s="144" t="s">
        <v>138</v>
      </c>
      <c r="J131" s="144" t="s">
        <v>139</v>
      </c>
      <c r="K131" s="144" t="s">
        <v>140</v>
      </c>
      <c r="L131" s="143"/>
      <c r="M131" s="182"/>
      <c r="O131" s="181"/>
      <c r="P131" s="181"/>
      <c r="Q131" s="181"/>
      <c r="R131" s="181"/>
    </row>
    <row r="132" spans="1:18" ht="14.25" x14ac:dyDescent="0.2">
      <c r="A132" s="178" t="s">
        <v>536</v>
      </c>
      <c r="B132" s="354" t="s">
        <v>141</v>
      </c>
      <c r="C132" s="356" t="s">
        <v>176</v>
      </c>
      <c r="D132" s="55" t="s">
        <v>143</v>
      </c>
      <c r="E132" s="212">
        <v>1792505269</v>
      </c>
      <c r="F132" s="149" t="s">
        <v>144</v>
      </c>
      <c r="G132" s="196">
        <v>42278</v>
      </c>
      <c r="H132" s="163">
        <v>1630902678</v>
      </c>
      <c r="I132" s="39">
        <f>123.78/111.82</f>
        <v>1.1069576104453587</v>
      </c>
      <c r="J132" s="75" t="s">
        <v>152</v>
      </c>
      <c r="K132" s="246">
        <f>+E132/I132</f>
        <v>1619307959.1176279</v>
      </c>
      <c r="L132" s="173" t="s">
        <v>177</v>
      </c>
      <c r="M132" s="54"/>
      <c r="N132" s="1" t="s">
        <v>1013</v>
      </c>
    </row>
    <row r="133" spans="1:18" ht="14.25" x14ac:dyDescent="0.2">
      <c r="A133" s="178" t="s">
        <v>536</v>
      </c>
      <c r="B133" s="354" t="s">
        <v>145</v>
      </c>
      <c r="C133" s="356" t="s">
        <v>176</v>
      </c>
      <c r="D133" s="55" t="s">
        <v>143</v>
      </c>
      <c r="E133" s="212">
        <v>1805267351.8</v>
      </c>
      <c r="F133" s="149" t="s">
        <v>144</v>
      </c>
      <c r="G133" s="196">
        <v>42311</v>
      </c>
      <c r="H133" s="163">
        <v>1630902678</v>
      </c>
      <c r="I133" s="74">
        <f>124.62/111.82</f>
        <v>1.1144696834197818</v>
      </c>
      <c r="J133" s="76" t="s">
        <v>153</v>
      </c>
      <c r="K133" s="212">
        <f>+E133/I133</f>
        <v>1619844288.8643556</v>
      </c>
      <c r="L133" s="173" t="s">
        <v>177</v>
      </c>
      <c r="M133" s="54"/>
      <c r="N133" s="1" t="s">
        <v>1013</v>
      </c>
    </row>
    <row r="134" spans="1:18" ht="14.25" x14ac:dyDescent="0.2">
      <c r="A134" s="178" t="s">
        <v>536</v>
      </c>
      <c r="B134" s="354" t="s">
        <v>145</v>
      </c>
      <c r="C134" s="356" t="s">
        <v>176</v>
      </c>
      <c r="D134" s="55" t="s">
        <v>143</v>
      </c>
      <c r="E134" s="212">
        <v>12313884</v>
      </c>
      <c r="F134" s="149" t="s">
        <v>144</v>
      </c>
      <c r="G134" s="196">
        <v>42367</v>
      </c>
      <c r="H134" s="163">
        <v>1630902678</v>
      </c>
      <c r="I134" s="74">
        <f>125.37/111.82</f>
        <v>1.1211768914326596</v>
      </c>
      <c r="J134" s="76" t="s">
        <v>154</v>
      </c>
      <c r="K134" s="212">
        <f>+E134/I134</f>
        <v>10982998.395788467</v>
      </c>
      <c r="L134" s="173" t="s">
        <v>177</v>
      </c>
      <c r="M134" s="54"/>
      <c r="N134" s="1" t="s">
        <v>1013</v>
      </c>
    </row>
    <row r="135" spans="1:18" ht="14.25" x14ac:dyDescent="0.2">
      <c r="A135" s="178" t="s">
        <v>536</v>
      </c>
      <c r="B135" s="354" t="s">
        <v>146</v>
      </c>
      <c r="C135" s="356" t="s">
        <v>176</v>
      </c>
      <c r="D135" s="55" t="s">
        <v>143</v>
      </c>
      <c r="E135" s="212">
        <v>1828541334</v>
      </c>
      <c r="F135" s="245" t="s">
        <v>630</v>
      </c>
      <c r="G135" s="196">
        <v>42367</v>
      </c>
      <c r="H135" s="163">
        <v>1630902678</v>
      </c>
      <c r="I135" s="74">
        <f>125.37/111.82</f>
        <v>1.1211768914326596</v>
      </c>
      <c r="J135" s="76" t="s">
        <v>154</v>
      </c>
      <c r="K135" s="212">
        <f>+E135/I135</f>
        <v>1630912434.9356306</v>
      </c>
      <c r="L135" s="173" t="s">
        <v>177</v>
      </c>
      <c r="M135" s="54"/>
      <c r="N135" s="1" t="s">
        <v>1013</v>
      </c>
    </row>
    <row r="136" spans="1:18" ht="14.25" x14ac:dyDescent="0.2">
      <c r="A136" s="178" t="s">
        <v>536</v>
      </c>
      <c r="B136" s="354" t="s">
        <v>147</v>
      </c>
      <c r="C136" s="356" t="s">
        <v>176</v>
      </c>
      <c r="D136" s="55" t="s">
        <v>143</v>
      </c>
      <c r="E136" s="212">
        <v>1839906750</v>
      </c>
      <c r="F136" s="245" t="s">
        <v>631</v>
      </c>
      <c r="G136" s="196">
        <v>42387</v>
      </c>
      <c r="H136" s="163">
        <v>1630902678</v>
      </c>
      <c r="I136" s="74">
        <f>126.15/111.82</f>
        <v>1.1281523877660526</v>
      </c>
      <c r="J136" s="76" t="s">
        <v>155</v>
      </c>
      <c r="K136" s="212">
        <f>+E136/I136</f>
        <v>1630902677.6456599</v>
      </c>
      <c r="L136" s="173" t="s">
        <v>177</v>
      </c>
      <c r="M136" s="54"/>
      <c r="N136" s="1" t="s">
        <v>1013</v>
      </c>
    </row>
    <row r="137" spans="1:18" ht="14.25" x14ac:dyDescent="0.2">
      <c r="A137" s="178" t="s">
        <v>536</v>
      </c>
      <c r="B137" s="354" t="s">
        <v>147</v>
      </c>
      <c r="C137" s="356" t="s">
        <v>176</v>
      </c>
      <c r="D137" s="55" t="s">
        <v>143</v>
      </c>
      <c r="E137" s="212">
        <v>13080610</v>
      </c>
      <c r="F137" s="245" t="s">
        <v>631</v>
      </c>
      <c r="G137" s="196">
        <v>42395</v>
      </c>
      <c r="H137" s="163">
        <v>0</v>
      </c>
      <c r="I137" s="74">
        <f>126.15/111.82</f>
        <v>1.1281523877660526</v>
      </c>
      <c r="J137" s="76" t="s">
        <v>155</v>
      </c>
      <c r="K137" s="246">
        <f>+E137/I137</f>
        <v>11594719.066191042</v>
      </c>
      <c r="L137" s="173" t="s">
        <v>177</v>
      </c>
      <c r="M137" s="54"/>
      <c r="N137" s="1" t="s">
        <v>1013</v>
      </c>
    </row>
    <row r="138" spans="1:18" ht="14.25" x14ac:dyDescent="0.2">
      <c r="A138" s="178" t="s">
        <v>536</v>
      </c>
      <c r="B138" s="354" t="s">
        <v>148</v>
      </c>
      <c r="C138" s="356" t="s">
        <v>176</v>
      </c>
      <c r="D138" s="55" t="s">
        <v>143</v>
      </c>
      <c r="E138" s="212">
        <v>1863680417</v>
      </c>
      <c r="F138" s="245" t="s">
        <v>632</v>
      </c>
      <c r="G138" s="196">
        <v>42416</v>
      </c>
      <c r="H138" s="163">
        <v>1630902678</v>
      </c>
      <c r="I138" s="74">
        <f>127.78/111.82</f>
        <v>1.1427293865140404</v>
      </c>
      <c r="J138" s="76" t="s">
        <v>156</v>
      </c>
      <c r="K138" s="212">
        <f>+E138/I138</f>
        <v>1630902678.266865</v>
      </c>
      <c r="L138" s="173" t="s">
        <v>178</v>
      </c>
      <c r="M138" s="54"/>
      <c r="N138" s="1" t="s">
        <v>1013</v>
      </c>
    </row>
    <row r="139" spans="1:18" ht="14.25" x14ac:dyDescent="0.2">
      <c r="A139" s="178" t="s">
        <v>536</v>
      </c>
      <c r="B139" s="354" t="s">
        <v>149</v>
      </c>
      <c r="C139" s="356" t="s">
        <v>176</v>
      </c>
      <c r="D139" s="55" t="s">
        <v>143</v>
      </c>
      <c r="E139" s="212">
        <v>1887454082.99</v>
      </c>
      <c r="F139" s="245" t="s">
        <v>633</v>
      </c>
      <c r="G139" s="196">
        <v>42445</v>
      </c>
      <c r="H139" s="163">
        <v>1630902678</v>
      </c>
      <c r="I139" s="74">
        <f>129.41/111.82</f>
        <v>1.1573063852620282</v>
      </c>
      <c r="J139" s="76" t="s">
        <v>157</v>
      </c>
      <c r="K139" s="212">
        <f>+E139/I139</f>
        <v>1630902677.9997048</v>
      </c>
      <c r="L139" s="173" t="s">
        <v>177</v>
      </c>
      <c r="M139" s="54"/>
      <c r="N139" s="1" t="s">
        <v>1013</v>
      </c>
    </row>
    <row r="140" spans="1:18" ht="14.25" x14ac:dyDescent="0.2">
      <c r="A140" s="178" t="s">
        <v>536</v>
      </c>
      <c r="B140" s="354" t="s">
        <v>150</v>
      </c>
      <c r="C140" s="356" t="s">
        <v>176</v>
      </c>
      <c r="D140" s="55" t="s">
        <v>143</v>
      </c>
      <c r="E140" s="212">
        <v>1905247870</v>
      </c>
      <c r="F140" s="245" t="s">
        <v>634</v>
      </c>
      <c r="G140" s="196">
        <v>42474</v>
      </c>
      <c r="H140" s="163">
        <v>1630902678</v>
      </c>
      <c r="I140" s="74">
        <f>130.63/111.82</f>
        <v>1.1682167769629763</v>
      </c>
      <c r="J140" s="76" t="s">
        <v>158</v>
      </c>
      <c r="K140" s="212">
        <f>+E140/I140</f>
        <v>1630902677.9713693</v>
      </c>
      <c r="L140" s="173" t="s">
        <v>178</v>
      </c>
      <c r="M140" s="54"/>
      <c r="N140" s="1" t="s">
        <v>1013</v>
      </c>
    </row>
    <row r="141" spans="1:18" ht="14.25" x14ac:dyDescent="0.2">
      <c r="A141" s="178" t="s">
        <v>536</v>
      </c>
      <c r="B141" s="354" t="s">
        <v>151</v>
      </c>
      <c r="C141" s="356" t="s">
        <v>176</v>
      </c>
      <c r="D141" s="55" t="s">
        <v>143</v>
      </c>
      <c r="E141" s="212">
        <v>1914728166</v>
      </c>
      <c r="F141" s="245" t="s">
        <v>635</v>
      </c>
      <c r="G141" s="196">
        <v>42506</v>
      </c>
      <c r="H141" s="163">
        <v>1630902678</v>
      </c>
      <c r="I141" s="74">
        <f>131.28/111.82</f>
        <v>1.1740296905741372</v>
      </c>
      <c r="J141" s="76" t="s">
        <v>159</v>
      </c>
      <c r="K141" s="212">
        <f>+E141/I141</f>
        <v>1630902677.6517365</v>
      </c>
      <c r="L141" s="173" t="s">
        <v>178</v>
      </c>
      <c r="M141" s="54"/>
      <c r="N141" s="1" t="s">
        <v>1013</v>
      </c>
    </row>
    <row r="142" spans="1:18" ht="14.25" x14ac:dyDescent="0.2">
      <c r="A142" s="178" t="s">
        <v>536</v>
      </c>
      <c r="B142" s="354" t="s">
        <v>179</v>
      </c>
      <c r="C142" s="356" t="s">
        <v>176</v>
      </c>
      <c r="D142" s="55" t="s">
        <v>143</v>
      </c>
      <c r="E142" s="212">
        <v>1924500164</v>
      </c>
      <c r="F142" s="245" t="s">
        <v>636</v>
      </c>
      <c r="G142" s="196">
        <v>42535</v>
      </c>
      <c r="H142" s="163">
        <v>1630902678</v>
      </c>
      <c r="I142" s="74">
        <f>131.95/111.82</f>
        <v>1.1800214630656412</v>
      </c>
      <c r="J142" s="76" t="s">
        <v>160</v>
      </c>
      <c r="K142" s="212">
        <f>+E142/I142</f>
        <v>1630902677.8209929</v>
      </c>
      <c r="L142" s="173" t="s">
        <v>178</v>
      </c>
      <c r="M142" s="54"/>
      <c r="N142" s="1" t="s">
        <v>1013</v>
      </c>
    </row>
    <row r="143" spans="1:18" ht="14.25" x14ac:dyDescent="0.2">
      <c r="A143" s="178" t="s">
        <v>536</v>
      </c>
      <c r="B143" s="354" t="s">
        <v>180</v>
      </c>
      <c r="C143" s="356" t="s">
        <v>176</v>
      </c>
      <c r="D143" s="55" t="s">
        <v>143</v>
      </c>
      <c r="E143" s="212">
        <v>1933737765</v>
      </c>
      <c r="F143" s="245" t="s">
        <v>637</v>
      </c>
      <c r="G143" s="196">
        <v>42558</v>
      </c>
      <c r="H143" s="163">
        <v>1630902678</v>
      </c>
      <c r="I143" s="74">
        <f>132.58/111.82</f>
        <v>1.1856555177964587</v>
      </c>
      <c r="J143" s="76" t="s">
        <v>161</v>
      </c>
      <c r="K143" s="212">
        <f>+E143/I143</f>
        <v>1630944010.2753053</v>
      </c>
      <c r="L143" s="173" t="s">
        <v>178</v>
      </c>
      <c r="M143" s="54"/>
      <c r="N143" s="1" t="s">
        <v>1013</v>
      </c>
    </row>
    <row r="144" spans="1:18" ht="14.25" x14ac:dyDescent="0.2">
      <c r="A144" s="178" t="s">
        <v>536</v>
      </c>
      <c r="B144" s="354" t="s">
        <v>181</v>
      </c>
      <c r="C144" s="356" t="s">
        <v>176</v>
      </c>
      <c r="D144" s="55" t="s">
        <v>143</v>
      </c>
      <c r="E144" s="212">
        <v>1946104392</v>
      </c>
      <c r="F144" s="245" t="s">
        <v>638</v>
      </c>
      <c r="G144" s="196">
        <v>42593</v>
      </c>
      <c r="H144" s="163">
        <v>1630902678</v>
      </c>
      <c r="I144" s="74">
        <f>133.27/111.82</f>
        <v>1.1918261491683064</v>
      </c>
      <c r="J144" s="76" t="s">
        <v>162</v>
      </c>
      <c r="K144" s="212">
        <f>+E144/I144</f>
        <v>1632876064.4814284</v>
      </c>
      <c r="L144" s="173" t="s">
        <v>177</v>
      </c>
      <c r="M144" s="54"/>
      <c r="N144" s="1" t="s">
        <v>1013</v>
      </c>
    </row>
    <row r="145" spans="1:18" ht="14.25" x14ac:dyDescent="0.2">
      <c r="A145" s="178" t="s">
        <v>536</v>
      </c>
      <c r="B145" s="354" t="s">
        <v>182</v>
      </c>
      <c r="C145" s="356" t="s">
        <v>176</v>
      </c>
      <c r="D145" s="55" t="s">
        <v>143</v>
      </c>
      <c r="E145" s="212">
        <v>1937626728</v>
      </c>
      <c r="F145" s="245" t="s">
        <v>639</v>
      </c>
      <c r="G145" s="196">
        <v>42626</v>
      </c>
      <c r="H145" s="163">
        <v>1630902678</v>
      </c>
      <c r="I145" s="74">
        <f>132.85/111.82</f>
        <v>1.1880701126810946</v>
      </c>
      <c r="J145" s="76" t="s">
        <v>163</v>
      </c>
      <c r="K145" s="212">
        <f>+E145/I145</f>
        <v>1630902677.6436582</v>
      </c>
      <c r="L145" s="173" t="s">
        <v>178</v>
      </c>
      <c r="M145" s="54"/>
      <c r="N145" s="1" t="s">
        <v>1013</v>
      </c>
    </row>
    <row r="146" spans="1:18" ht="14.25" x14ac:dyDescent="0.2">
      <c r="A146" s="178" t="s">
        <v>536</v>
      </c>
      <c r="B146" s="354" t="s">
        <v>183</v>
      </c>
      <c r="C146" s="356" t="s">
        <v>176</v>
      </c>
      <c r="D146" s="55" t="s">
        <v>143</v>
      </c>
      <c r="E146" s="212">
        <v>1936605773</v>
      </c>
      <c r="F146" s="245" t="s">
        <v>640</v>
      </c>
      <c r="G146" s="196">
        <v>42650</v>
      </c>
      <c r="H146" s="163">
        <v>1630902678</v>
      </c>
      <c r="I146" s="74">
        <f>132.78/111.82</f>
        <v>1.1874441065998929</v>
      </c>
      <c r="J146" s="76" t="s">
        <v>164</v>
      </c>
      <c r="K146" s="212">
        <f>+E146/I146</f>
        <v>1630902677.6386502</v>
      </c>
      <c r="L146" s="173" t="s">
        <v>178</v>
      </c>
      <c r="M146" s="54"/>
      <c r="N146" s="1" t="s">
        <v>1013</v>
      </c>
    </row>
    <row r="147" spans="1:18" ht="15" x14ac:dyDescent="0.25">
      <c r="A147" s="178" t="s">
        <v>536</v>
      </c>
      <c r="B147" s="354" t="s">
        <v>184</v>
      </c>
      <c r="C147" s="356" t="s">
        <v>176</v>
      </c>
      <c r="D147" s="55" t="s">
        <v>143</v>
      </c>
      <c r="E147" s="118">
        <v>2008510175</v>
      </c>
      <c r="F147" s="245" t="s">
        <v>641</v>
      </c>
      <c r="G147" s="196">
        <v>42913</v>
      </c>
      <c r="H147" s="163">
        <v>1630902678</v>
      </c>
      <c r="I147" s="74">
        <f>137.71/111.82</f>
        <v>1.2315328206045431</v>
      </c>
      <c r="J147" s="76" t="s">
        <v>185</v>
      </c>
      <c r="K147" s="212">
        <f>+E147/I147</f>
        <v>1630902677.8629003</v>
      </c>
      <c r="L147" s="173" t="s">
        <v>178</v>
      </c>
      <c r="M147" s="54"/>
      <c r="N147" s="1" t="s">
        <v>1013</v>
      </c>
    </row>
    <row r="148" spans="1:18" ht="15" x14ac:dyDescent="0.25">
      <c r="A148" s="178" t="s">
        <v>536</v>
      </c>
      <c r="B148" s="354" t="s">
        <v>186</v>
      </c>
      <c r="C148" s="356" t="s">
        <v>176</v>
      </c>
      <c r="D148" s="55" t="s">
        <v>143</v>
      </c>
      <c r="E148" s="118">
        <v>2010843787</v>
      </c>
      <c r="F148" s="245" t="s">
        <v>642</v>
      </c>
      <c r="G148" s="196">
        <v>42942</v>
      </c>
      <c r="H148" s="163">
        <v>1630902678</v>
      </c>
      <c r="I148" s="74">
        <f>137.87/111.82</f>
        <v>1.2329636916472904</v>
      </c>
      <c r="J148" s="76" t="s">
        <v>187</v>
      </c>
      <c r="K148" s="212">
        <f>+E148/I148</f>
        <v>1630902678.3371291</v>
      </c>
      <c r="L148" s="173" t="s">
        <v>178</v>
      </c>
      <c r="M148" s="54"/>
      <c r="N148" s="1" t="s">
        <v>1013</v>
      </c>
    </row>
    <row r="149" spans="1:18" ht="15" x14ac:dyDescent="0.25">
      <c r="A149" s="178" t="s">
        <v>536</v>
      </c>
      <c r="B149" s="354" t="s">
        <v>188</v>
      </c>
      <c r="C149" s="356" t="s">
        <v>176</v>
      </c>
      <c r="D149" s="55" t="s">
        <v>143</v>
      </c>
      <c r="E149" s="118">
        <f>2010843787+1750209</f>
        <v>2012593996</v>
      </c>
      <c r="F149" s="245" t="s">
        <v>643</v>
      </c>
      <c r="G149" s="196">
        <v>42984</v>
      </c>
      <c r="H149" s="163">
        <v>1630902678</v>
      </c>
      <c r="I149" s="74">
        <f>137.99/111.82</f>
        <v>1.2340368449293508</v>
      </c>
      <c r="J149" s="76" t="s">
        <v>189</v>
      </c>
      <c r="K149" s="212">
        <f>+E149/I149</f>
        <v>1630902678.6920791</v>
      </c>
      <c r="L149" s="173" t="s">
        <v>178</v>
      </c>
      <c r="M149" s="54"/>
      <c r="N149" s="1" t="s">
        <v>1013</v>
      </c>
    </row>
    <row r="150" spans="1:18" ht="15" x14ac:dyDescent="0.25">
      <c r="A150" s="178" t="s">
        <v>536</v>
      </c>
      <c r="B150" s="354" t="s">
        <v>190</v>
      </c>
      <c r="C150" s="356" t="s">
        <v>176</v>
      </c>
      <c r="D150" s="55" t="s">
        <v>143</v>
      </c>
      <c r="E150" s="118">
        <v>2013469099</v>
      </c>
      <c r="F150" s="245" t="s">
        <v>644</v>
      </c>
      <c r="G150" s="196">
        <v>43017</v>
      </c>
      <c r="H150" s="163">
        <v>1630902678</v>
      </c>
      <c r="I150" s="74">
        <f>138.05/111.82</f>
        <v>1.2345734215703812</v>
      </c>
      <c r="J150" s="76" t="s">
        <v>191</v>
      </c>
      <c r="K150" s="212">
        <f>+E150/I150</f>
        <v>1630902677.6543279</v>
      </c>
      <c r="L150" s="173" t="s">
        <v>178</v>
      </c>
      <c r="M150" s="54"/>
      <c r="N150" s="1" t="s">
        <v>1013</v>
      </c>
    </row>
    <row r="151" spans="1:18" ht="15" x14ac:dyDescent="0.25">
      <c r="A151" s="178" t="s">
        <v>536</v>
      </c>
      <c r="B151" s="354" t="s">
        <v>192</v>
      </c>
      <c r="C151" s="356" t="s">
        <v>176</v>
      </c>
      <c r="D151" s="55" t="s">
        <v>143</v>
      </c>
      <c r="E151" s="118">
        <v>2013469099</v>
      </c>
      <c r="F151" s="245" t="s">
        <v>645</v>
      </c>
      <c r="G151" s="196">
        <v>43039</v>
      </c>
      <c r="H151" s="163">
        <v>1630902678</v>
      </c>
      <c r="I151" s="74">
        <f>138.05/111.82</f>
        <v>1.2345734215703812</v>
      </c>
      <c r="J151" s="76" t="s">
        <v>191</v>
      </c>
      <c r="K151" s="212">
        <f>+E151/I151</f>
        <v>1630902677.6543279</v>
      </c>
      <c r="L151" s="173" t="s">
        <v>178</v>
      </c>
      <c r="M151" s="54"/>
      <c r="N151" s="1" t="s">
        <v>1013</v>
      </c>
    </row>
    <row r="152" spans="1:18" ht="15" x14ac:dyDescent="0.25">
      <c r="A152" s="178" t="s">
        <v>536</v>
      </c>
      <c r="B152" s="354" t="s">
        <v>311</v>
      </c>
      <c r="C152" s="356" t="s">
        <v>176</v>
      </c>
      <c r="D152" s="55" t="s">
        <v>143</v>
      </c>
      <c r="E152" s="118">
        <v>7470065162</v>
      </c>
      <c r="F152" s="245" t="s">
        <v>312</v>
      </c>
      <c r="G152" s="196">
        <v>43354</v>
      </c>
      <c r="H152" s="163"/>
      <c r="I152" s="74">
        <f>142.27/111.82</f>
        <v>1.2723126453228404</v>
      </c>
      <c r="J152" s="76" t="s">
        <v>417</v>
      </c>
      <c r="K152" s="212">
        <f>+E152/I152</f>
        <v>5871249640.9280939</v>
      </c>
      <c r="L152" s="173" t="s">
        <v>178</v>
      </c>
      <c r="M152" s="54" t="s">
        <v>1024</v>
      </c>
    </row>
    <row r="153" spans="1:18" ht="15" x14ac:dyDescent="0.25">
      <c r="A153" s="178" t="s">
        <v>536</v>
      </c>
      <c r="B153" s="354" t="s">
        <v>418</v>
      </c>
      <c r="C153" s="356" t="s">
        <v>176</v>
      </c>
      <c r="D153" s="55" t="s">
        <v>143</v>
      </c>
      <c r="E153" s="118">
        <v>9700000000</v>
      </c>
      <c r="F153" s="245" t="s">
        <v>403</v>
      </c>
      <c r="G153" s="196">
        <v>43612</v>
      </c>
      <c r="H153" s="163"/>
      <c r="I153" s="74">
        <f>102.12/78.05</f>
        <v>1.3083920563741192</v>
      </c>
      <c r="J153" s="76" t="s">
        <v>401</v>
      </c>
      <c r="K153" s="212">
        <f>+E153/I153</f>
        <v>7413679984.3321581</v>
      </c>
      <c r="L153" s="173" t="s">
        <v>646</v>
      </c>
      <c r="M153" s="54" t="s">
        <v>1023</v>
      </c>
    </row>
    <row r="154" spans="1:18" ht="15" x14ac:dyDescent="0.25">
      <c r="A154" s="178" t="s">
        <v>536</v>
      </c>
      <c r="B154" s="146" t="s">
        <v>841</v>
      </c>
      <c r="C154" s="356" t="s">
        <v>176</v>
      </c>
      <c r="D154" s="55" t="s">
        <v>143</v>
      </c>
      <c r="E154" s="118">
        <v>3700813045</v>
      </c>
      <c r="F154" s="245" t="s">
        <v>647</v>
      </c>
      <c r="G154" s="196">
        <v>43879</v>
      </c>
      <c r="H154" s="163"/>
      <c r="I154" s="74">
        <f>104.24/78.05</f>
        <v>1.3355541319666879</v>
      </c>
      <c r="J154" s="76" t="s">
        <v>648</v>
      </c>
      <c r="K154" s="212">
        <f>+E154/I154</f>
        <v>2770994418.2871261</v>
      </c>
      <c r="L154" s="173" t="s">
        <v>649</v>
      </c>
      <c r="M154" s="54" t="s">
        <v>1022</v>
      </c>
    </row>
    <row r="155" spans="1:18" ht="15" x14ac:dyDescent="0.25">
      <c r="A155" s="178" t="s">
        <v>536</v>
      </c>
      <c r="B155" s="146" t="s">
        <v>841</v>
      </c>
      <c r="C155" s="356" t="s">
        <v>176</v>
      </c>
      <c r="D155" s="55" t="s">
        <v>143</v>
      </c>
      <c r="E155" s="118">
        <v>872133354</v>
      </c>
      <c r="F155" s="245" t="s">
        <v>647</v>
      </c>
      <c r="G155" s="196">
        <v>43916</v>
      </c>
      <c r="H155" s="163"/>
      <c r="I155" s="74">
        <f>104.94/78.05</f>
        <v>1.3445227418321588</v>
      </c>
      <c r="J155" s="76" t="s">
        <v>650</v>
      </c>
      <c r="K155" s="212">
        <f>+E155/I155</f>
        <v>648656453.97084045</v>
      </c>
      <c r="L155" s="173" t="s">
        <v>649</v>
      </c>
      <c r="M155" s="54" t="s">
        <v>967</v>
      </c>
    </row>
    <row r="156" spans="1:18" ht="15" x14ac:dyDescent="0.25">
      <c r="A156" s="178" t="s">
        <v>536</v>
      </c>
      <c r="B156" s="146" t="s">
        <v>841</v>
      </c>
      <c r="C156" s="356" t="s">
        <v>176</v>
      </c>
      <c r="D156" s="55" t="s">
        <v>143</v>
      </c>
      <c r="E156" s="118">
        <v>1934253887</v>
      </c>
      <c r="F156" s="245" t="s">
        <v>647</v>
      </c>
      <c r="G156" s="196">
        <v>43936</v>
      </c>
      <c r="H156" s="163"/>
      <c r="I156" s="74">
        <f>105.53/78.05</f>
        <v>1.35208199871877</v>
      </c>
      <c r="J156" s="76" t="s">
        <v>651</v>
      </c>
      <c r="K156" s="212">
        <f>+E156/I156</f>
        <v>1430574394.7725766</v>
      </c>
      <c r="L156" s="173" t="s">
        <v>649</v>
      </c>
      <c r="M156" s="54" t="s">
        <v>1021</v>
      </c>
    </row>
    <row r="157" spans="1:18" s="26" customFormat="1" ht="15" x14ac:dyDescent="0.2">
      <c r="A157" s="230" t="s">
        <v>536</v>
      </c>
      <c r="B157" s="354" t="s">
        <v>841</v>
      </c>
      <c r="C157" s="356" t="s">
        <v>176</v>
      </c>
      <c r="D157" s="55" t="s">
        <v>143</v>
      </c>
      <c r="E157" s="140">
        <v>993588244.62</v>
      </c>
      <c r="F157" s="243" t="s">
        <v>647</v>
      </c>
      <c r="G157" s="198">
        <v>43972</v>
      </c>
      <c r="H157" s="145"/>
      <c r="I157" s="117">
        <f>[26]IPC!$S$13/78.05</f>
        <v>1.3542600896860988</v>
      </c>
      <c r="J157" s="229" t="s">
        <v>652</v>
      </c>
      <c r="K157" s="50">
        <f>+E157/I157</f>
        <v>733676087.9147681</v>
      </c>
      <c r="L157" s="173" t="s">
        <v>649</v>
      </c>
      <c r="M157" s="228" t="s">
        <v>1020</v>
      </c>
      <c r="N157" s="1"/>
      <c r="O157" s="227"/>
      <c r="P157" s="227"/>
      <c r="Q157" s="227"/>
      <c r="R157" s="227"/>
    </row>
    <row r="158" spans="1:18" s="26" customFormat="1" ht="25.5" x14ac:dyDescent="0.25">
      <c r="A158" s="230" t="s">
        <v>536</v>
      </c>
      <c r="B158" s="354" t="s">
        <v>841</v>
      </c>
      <c r="C158" s="356" t="s">
        <v>176</v>
      </c>
      <c r="D158" s="55" t="s">
        <v>143</v>
      </c>
      <c r="E158" s="140">
        <v>738635363.88</v>
      </c>
      <c r="F158" s="243" t="s">
        <v>647</v>
      </c>
      <c r="G158" s="198">
        <v>43978</v>
      </c>
      <c r="H158" s="145"/>
      <c r="I158" s="117">
        <f>[26]IPC!$S$13/78.05</f>
        <v>1.3542600896860988</v>
      </c>
      <c r="J158" s="229" t="s">
        <v>652</v>
      </c>
      <c r="K158" s="50">
        <f>+E158/I158</f>
        <v>545416179.28887415</v>
      </c>
      <c r="L158" s="173" t="s">
        <v>649</v>
      </c>
      <c r="M158" s="228" t="s">
        <v>893</v>
      </c>
      <c r="N158" s="227" t="s">
        <v>1019</v>
      </c>
      <c r="O158" s="227"/>
      <c r="P158" s="227"/>
      <c r="Q158" s="227"/>
      <c r="R158" s="227"/>
    </row>
    <row r="159" spans="1:18" s="26" customFormat="1" ht="25.5" x14ac:dyDescent="0.25">
      <c r="A159" s="230" t="s">
        <v>536</v>
      </c>
      <c r="B159" s="354" t="s">
        <v>841</v>
      </c>
      <c r="C159" s="356" t="s">
        <v>176</v>
      </c>
      <c r="D159" s="55" t="s">
        <v>143</v>
      </c>
      <c r="E159" s="244">
        <v>17584629</v>
      </c>
      <c r="F159" s="243" t="s">
        <v>647</v>
      </c>
      <c r="G159" s="198">
        <v>43993</v>
      </c>
      <c r="H159" s="145"/>
      <c r="I159" s="117">
        <f>[26]IPC!$S$14/78.05</f>
        <v>1.3499039077514414</v>
      </c>
      <c r="J159" s="229" t="s">
        <v>653</v>
      </c>
      <c r="K159" s="50">
        <f>+E159/I159</f>
        <v>13026578.33570615</v>
      </c>
      <c r="L159" s="173" t="s">
        <v>649</v>
      </c>
      <c r="M159" s="228" t="s">
        <v>892</v>
      </c>
      <c r="O159" s="227"/>
      <c r="P159" s="227"/>
      <c r="Q159" s="227"/>
      <c r="R159" s="227"/>
    </row>
    <row r="160" spans="1:18" s="26" customFormat="1" ht="15" x14ac:dyDescent="0.25">
      <c r="A160" s="230" t="s">
        <v>536</v>
      </c>
      <c r="B160" s="354" t="s">
        <v>841</v>
      </c>
      <c r="C160" s="356" t="s">
        <v>176</v>
      </c>
      <c r="D160" s="55" t="s">
        <v>143</v>
      </c>
      <c r="E160" s="244">
        <v>750489233.00999999</v>
      </c>
      <c r="F160" s="243" t="s">
        <v>647</v>
      </c>
      <c r="G160" s="198">
        <v>44018</v>
      </c>
      <c r="H160" s="145"/>
      <c r="I160" s="117">
        <f>[26]IPC!$S$15/78.05</f>
        <v>1.3449071108263935</v>
      </c>
      <c r="J160" s="229" t="s">
        <v>654</v>
      </c>
      <c r="K160" s="50">
        <f>+E160/I160</f>
        <v>558023098.37506425</v>
      </c>
      <c r="L160" s="173" t="s">
        <v>649</v>
      </c>
      <c r="M160" s="228" t="s">
        <v>891</v>
      </c>
      <c r="O160" s="227"/>
      <c r="P160" s="227"/>
      <c r="Q160" s="227"/>
      <c r="R160" s="227"/>
    </row>
    <row r="161" spans="1:18" s="26" customFormat="1" ht="15" x14ac:dyDescent="0.25">
      <c r="A161" s="230" t="s">
        <v>536</v>
      </c>
      <c r="B161" s="354" t="s">
        <v>841</v>
      </c>
      <c r="C161" s="356" t="s">
        <v>176</v>
      </c>
      <c r="D161" s="55" t="s">
        <v>143</v>
      </c>
      <c r="E161" s="244">
        <v>181387196.86000001</v>
      </c>
      <c r="F161" s="243" t="s">
        <v>647</v>
      </c>
      <c r="G161" s="198">
        <v>44061</v>
      </c>
      <c r="H161" s="145"/>
      <c r="I161" s="117">
        <f>[26]IPC!$S$16/78.05</f>
        <v>1.3449071108263935</v>
      </c>
      <c r="J161" s="229" t="s">
        <v>890</v>
      </c>
      <c r="K161" s="50">
        <f>+E161/I161</f>
        <v>134869683.86132228</v>
      </c>
      <c r="L161" s="173" t="s">
        <v>649</v>
      </c>
      <c r="M161" s="228" t="s">
        <v>889</v>
      </c>
      <c r="O161" s="227"/>
      <c r="P161" s="227"/>
      <c r="Q161" s="227"/>
      <c r="R161" s="227"/>
    </row>
    <row r="162" spans="1:18" s="26" customFormat="1" ht="15" x14ac:dyDescent="0.25">
      <c r="A162" s="230" t="s">
        <v>536</v>
      </c>
      <c r="B162" s="354" t="s">
        <v>841</v>
      </c>
      <c r="C162" s="356" t="s">
        <v>176</v>
      </c>
      <c r="D162" s="55" t="s">
        <v>143</v>
      </c>
      <c r="E162" s="244">
        <v>534754668.94</v>
      </c>
      <c r="F162" s="243" t="s">
        <v>647</v>
      </c>
      <c r="G162" s="198">
        <v>44089</v>
      </c>
      <c r="H162" s="145"/>
      <c r="I162" s="117">
        <f>[26]IPC!$S$17/78.05</f>
        <v>1.3447789878283152</v>
      </c>
      <c r="J162" s="229" t="s">
        <v>888</v>
      </c>
      <c r="K162" s="50">
        <f>+E162/I162</f>
        <v>397652457.22910631</v>
      </c>
      <c r="L162" s="173" t="s">
        <v>649</v>
      </c>
      <c r="M162" s="228" t="s">
        <v>887</v>
      </c>
      <c r="O162" s="227"/>
      <c r="P162" s="227"/>
      <c r="Q162" s="227"/>
      <c r="R162" s="227"/>
    </row>
    <row r="163" spans="1:18" s="26" customFormat="1" ht="15" x14ac:dyDescent="0.25">
      <c r="A163" s="230"/>
      <c r="B163" s="354" t="s">
        <v>841</v>
      </c>
      <c r="C163" s="356" t="s">
        <v>176</v>
      </c>
      <c r="D163" s="55" t="s">
        <v>143</v>
      </c>
      <c r="E163" s="244">
        <v>165626011.69</v>
      </c>
      <c r="F163" s="243" t="s">
        <v>647</v>
      </c>
      <c r="G163" s="198">
        <v>44132</v>
      </c>
      <c r="H163" s="145"/>
      <c r="I163" s="117">
        <f>[26]IPC!$S$18/78.05</f>
        <v>1.3490070467648945</v>
      </c>
      <c r="J163" s="229" t="s">
        <v>886</v>
      </c>
      <c r="K163" s="50">
        <f>+E163/I163</f>
        <v>122776239.07687813</v>
      </c>
      <c r="L163" s="173" t="s">
        <v>649</v>
      </c>
      <c r="M163" s="228" t="s">
        <v>885</v>
      </c>
      <c r="O163" s="227"/>
      <c r="P163" s="227"/>
      <c r="Q163" s="227"/>
      <c r="R163" s="227"/>
    </row>
    <row r="164" spans="1:18" s="26" customFormat="1" ht="15" x14ac:dyDescent="0.25">
      <c r="A164" s="230"/>
      <c r="B164" s="354" t="s">
        <v>841</v>
      </c>
      <c r="C164" s="356" t="s">
        <v>176</v>
      </c>
      <c r="D164" s="55" t="s">
        <v>143</v>
      </c>
      <c r="E164" s="244">
        <v>1548488</v>
      </c>
      <c r="F164" s="243" t="s">
        <v>647</v>
      </c>
      <c r="G164" s="198">
        <v>44162</v>
      </c>
      <c r="H164" s="145"/>
      <c r="I164" s="117">
        <f>[26]IPC!$S$19/78.05</f>
        <v>1.3482383087764254</v>
      </c>
      <c r="J164" s="229" t="s">
        <v>1138</v>
      </c>
      <c r="K164" s="50">
        <f>+E164/I164</f>
        <v>1148526.9257816211</v>
      </c>
      <c r="L164" s="173" t="s">
        <v>649</v>
      </c>
      <c r="M164" s="228" t="s">
        <v>1137</v>
      </c>
      <c r="O164" s="227"/>
      <c r="P164" s="227"/>
      <c r="Q164" s="227"/>
      <c r="R164" s="227"/>
    </row>
    <row r="165" spans="1:18" ht="26.25" x14ac:dyDescent="0.25">
      <c r="A165" s="340" t="s">
        <v>536</v>
      </c>
      <c r="B165" s="339" t="s">
        <v>841</v>
      </c>
      <c r="C165" s="356" t="s">
        <v>176</v>
      </c>
      <c r="D165" s="337" t="s">
        <v>143</v>
      </c>
      <c r="E165" s="336">
        <v>3518806545</v>
      </c>
      <c r="F165" s="335"/>
      <c r="G165" s="334">
        <v>43916</v>
      </c>
      <c r="H165" s="333"/>
      <c r="I165" s="332">
        <f>104.94/78.05</f>
        <v>1.3445227418321588</v>
      </c>
      <c r="J165" s="331" t="s">
        <v>738</v>
      </c>
      <c r="K165" s="330">
        <f>+E165/I165</f>
        <v>2617141707.9974275</v>
      </c>
      <c r="L165" s="329"/>
      <c r="M165" s="328" t="s">
        <v>967</v>
      </c>
      <c r="N165" s="327" t="s">
        <v>1136</v>
      </c>
      <c r="O165" s="181"/>
      <c r="P165" s="181"/>
      <c r="Q165" s="181"/>
    </row>
    <row r="166" spans="1:18" s="180" customFormat="1" ht="30" x14ac:dyDescent="0.25">
      <c r="A166" s="180" t="s">
        <v>477</v>
      </c>
      <c r="B166" s="357" t="s">
        <v>193</v>
      </c>
      <c r="C166" s="357"/>
      <c r="D166" s="357"/>
      <c r="E166" s="357"/>
      <c r="F166" s="357"/>
      <c r="G166" s="185"/>
      <c r="H166" s="357"/>
      <c r="I166" s="357"/>
      <c r="J166" s="357"/>
      <c r="K166" s="357"/>
      <c r="L166" s="357"/>
      <c r="M166" s="182"/>
      <c r="O166" s="181"/>
      <c r="P166" s="181"/>
      <c r="Q166" s="181"/>
      <c r="R166" s="181"/>
    </row>
    <row r="167" spans="1:18" s="180" customFormat="1" ht="15" x14ac:dyDescent="0.25">
      <c r="A167" s="184" t="s">
        <v>536</v>
      </c>
      <c r="B167" s="141" t="s">
        <v>130</v>
      </c>
      <c r="C167" s="142" t="s">
        <v>131</v>
      </c>
      <c r="D167" s="142" t="s">
        <v>132</v>
      </c>
      <c r="E167" s="838" t="s">
        <v>133</v>
      </c>
      <c r="F167" s="839"/>
      <c r="G167" s="838" t="s">
        <v>134</v>
      </c>
      <c r="H167" s="840"/>
      <c r="I167" s="840"/>
      <c r="J167" s="840"/>
      <c r="K167" s="839"/>
      <c r="L167" s="143" t="s">
        <v>97</v>
      </c>
      <c r="M167" s="143" t="s">
        <v>840</v>
      </c>
      <c r="O167" s="181"/>
      <c r="P167" s="181"/>
      <c r="Q167" s="181"/>
      <c r="R167" s="181"/>
    </row>
    <row r="168" spans="1:18" s="180" customFormat="1" ht="45" x14ac:dyDescent="0.25">
      <c r="A168" s="184" t="s">
        <v>536</v>
      </c>
      <c r="B168" s="141"/>
      <c r="C168" s="142"/>
      <c r="D168" s="142"/>
      <c r="E168" s="144" t="s">
        <v>135</v>
      </c>
      <c r="F168" s="144" t="s">
        <v>136</v>
      </c>
      <c r="G168" s="183" t="s">
        <v>622</v>
      </c>
      <c r="H168" s="144" t="s">
        <v>137</v>
      </c>
      <c r="I168" s="144" t="s">
        <v>138</v>
      </c>
      <c r="J168" s="144" t="s">
        <v>139</v>
      </c>
      <c r="K168" s="144" t="s">
        <v>140</v>
      </c>
      <c r="L168" s="143"/>
      <c r="M168" s="182"/>
      <c r="O168" s="181"/>
      <c r="P168" s="181"/>
      <c r="Q168" s="181"/>
      <c r="R168" s="181"/>
    </row>
    <row r="169" spans="1:18" ht="15" x14ac:dyDescent="0.25">
      <c r="A169" s="178" t="s">
        <v>536</v>
      </c>
      <c r="B169" s="354" t="s">
        <v>141</v>
      </c>
      <c r="C169" s="157" t="s">
        <v>655</v>
      </c>
      <c r="D169" s="55" t="s">
        <v>143</v>
      </c>
      <c r="E169" s="212">
        <v>4270238021</v>
      </c>
      <c r="F169" s="149" t="s">
        <v>144</v>
      </c>
      <c r="G169" s="206">
        <v>42645</v>
      </c>
      <c r="H169" s="164">
        <v>3885265434</v>
      </c>
      <c r="I169" s="39">
        <f>123.78/111.82</f>
        <v>1.1069576104453587</v>
      </c>
      <c r="J169" s="75" t="s">
        <v>152</v>
      </c>
      <c r="K169" s="212">
        <f>+E169/I169</f>
        <v>3857634638.1339469</v>
      </c>
      <c r="L169" s="173" t="s">
        <v>178</v>
      </c>
      <c r="M169" s="217"/>
      <c r="N169" s="1" t="s">
        <v>1013</v>
      </c>
    </row>
    <row r="170" spans="1:18" ht="15" x14ac:dyDescent="0.25">
      <c r="A170" s="178" t="s">
        <v>536</v>
      </c>
      <c r="B170" s="354" t="s">
        <v>141</v>
      </c>
      <c r="C170" s="157" t="s">
        <v>655</v>
      </c>
      <c r="D170" s="55" t="s">
        <v>143</v>
      </c>
      <c r="E170" s="212">
        <v>31161593</v>
      </c>
      <c r="F170" s="149" t="s">
        <v>144</v>
      </c>
      <c r="G170" s="206">
        <v>42395</v>
      </c>
      <c r="H170" s="164"/>
      <c r="I170" s="74">
        <f>126.15/111.82</f>
        <v>1.1281523877660526</v>
      </c>
      <c r="J170" s="76" t="s">
        <v>155</v>
      </c>
      <c r="K170" s="212">
        <f>+E170/I170</f>
        <v>27621794.128101464</v>
      </c>
      <c r="L170" s="173" t="s">
        <v>178</v>
      </c>
      <c r="M170" s="217"/>
      <c r="N170" s="1" t="s">
        <v>1013</v>
      </c>
    </row>
    <row r="171" spans="1:18" ht="15" x14ac:dyDescent="0.25">
      <c r="A171" s="178" t="s">
        <v>536</v>
      </c>
      <c r="B171" s="354" t="s">
        <v>145</v>
      </c>
      <c r="C171" s="157" t="s">
        <v>655</v>
      </c>
      <c r="D171" s="55" t="s">
        <v>143</v>
      </c>
      <c r="E171" s="212">
        <v>3890427652</v>
      </c>
      <c r="F171" s="149" t="s">
        <v>194</v>
      </c>
      <c r="G171" s="206">
        <v>42474</v>
      </c>
      <c r="H171" s="164">
        <v>3330227513</v>
      </c>
      <c r="I171" s="74">
        <f>130.63/111.82</f>
        <v>1.1682167769629763</v>
      </c>
      <c r="J171" s="76" t="s">
        <v>158</v>
      </c>
      <c r="K171" s="212">
        <f>+E171/I171</f>
        <v>3330227513.1795144</v>
      </c>
      <c r="L171" s="173" t="s">
        <v>178</v>
      </c>
      <c r="M171" s="217"/>
      <c r="N171" s="1" t="s">
        <v>1013</v>
      </c>
    </row>
    <row r="172" spans="1:18" ht="15" x14ac:dyDescent="0.25">
      <c r="A172" s="178" t="s">
        <v>536</v>
      </c>
      <c r="B172" s="354" t="s">
        <v>146</v>
      </c>
      <c r="C172" s="157" t="s">
        <v>655</v>
      </c>
      <c r="D172" s="55" t="s">
        <v>143</v>
      </c>
      <c r="E172" s="212">
        <v>3954459034</v>
      </c>
      <c r="F172" s="149" t="s">
        <v>195</v>
      </c>
      <c r="G172" s="242">
        <v>42650</v>
      </c>
      <c r="H172" s="164">
        <v>3330227513</v>
      </c>
      <c r="I172" s="74">
        <f>132.78/111.82</f>
        <v>1.1874441065998929</v>
      </c>
      <c r="J172" s="76" t="s">
        <v>164</v>
      </c>
      <c r="K172" s="212">
        <f>+E172/I172</f>
        <v>3330227513.0432291</v>
      </c>
      <c r="L172" s="173" t="s">
        <v>178</v>
      </c>
      <c r="M172" s="217"/>
      <c r="N172" s="1" t="s">
        <v>1013</v>
      </c>
    </row>
    <row r="173" spans="1:18" ht="15" x14ac:dyDescent="0.25">
      <c r="A173" s="178" t="s">
        <v>536</v>
      </c>
      <c r="B173" s="354" t="s">
        <v>147</v>
      </c>
      <c r="C173" s="157" t="s">
        <v>655</v>
      </c>
      <c r="D173" s="55" t="s">
        <v>143</v>
      </c>
      <c r="E173" s="241">
        <v>4092052050</v>
      </c>
      <c r="F173" s="149" t="s">
        <v>196</v>
      </c>
      <c r="G173" s="206">
        <v>42885</v>
      </c>
      <c r="H173" s="164">
        <v>3330227513</v>
      </c>
      <c r="I173" s="74">
        <f>137.4/111.82</f>
        <v>1.2287605079592203</v>
      </c>
      <c r="J173" s="76" t="s">
        <v>197</v>
      </c>
      <c r="K173" s="212">
        <f>+E173/I173</f>
        <v>3330227512.5982528</v>
      </c>
      <c r="L173" s="173" t="s">
        <v>178</v>
      </c>
      <c r="M173" s="217"/>
      <c r="N173" s="1" t="s">
        <v>1013</v>
      </c>
    </row>
    <row r="174" spans="1:18" ht="30" x14ac:dyDescent="0.25">
      <c r="A174" s="178" t="s">
        <v>536</v>
      </c>
      <c r="B174" s="354" t="s">
        <v>883</v>
      </c>
      <c r="C174" s="157" t="s">
        <v>884</v>
      </c>
      <c r="D174" s="55" t="s">
        <v>143</v>
      </c>
      <c r="E174" s="241">
        <v>32581947</v>
      </c>
      <c r="F174" s="149"/>
      <c r="G174" s="206">
        <v>42923</v>
      </c>
      <c r="H174" s="164"/>
      <c r="I174" s="74">
        <f>137.87/111.82</f>
        <v>1.2329636916472904</v>
      </c>
      <c r="J174" s="76" t="s">
        <v>187</v>
      </c>
      <c r="K174" s="212">
        <f>+E174/I174</f>
        <v>26425714.902009137</v>
      </c>
      <c r="L174" s="173" t="s">
        <v>883</v>
      </c>
      <c r="M174" s="217"/>
      <c r="N174" s="1" t="s">
        <v>1013</v>
      </c>
    </row>
    <row r="175" spans="1:18" ht="15" x14ac:dyDescent="0.25">
      <c r="A175" s="178" t="s">
        <v>536</v>
      </c>
      <c r="B175" s="354" t="s">
        <v>148</v>
      </c>
      <c r="C175" s="157" t="s">
        <v>655</v>
      </c>
      <c r="D175" s="55" t="s">
        <v>143</v>
      </c>
      <c r="E175" s="118">
        <v>4111410375</v>
      </c>
      <c r="F175" s="149" t="s">
        <v>198</v>
      </c>
      <c r="G175" s="206">
        <v>43017</v>
      </c>
      <c r="H175" s="164">
        <v>3330227513</v>
      </c>
      <c r="I175" s="74">
        <f>138.05/111.82</f>
        <v>1.2345734215703812</v>
      </c>
      <c r="J175" s="76" t="s">
        <v>191</v>
      </c>
      <c r="K175" s="212">
        <f>+E175/I175</f>
        <v>3330227512.7308941</v>
      </c>
      <c r="L175" s="173" t="s">
        <v>178</v>
      </c>
      <c r="M175" s="217"/>
      <c r="N175" s="1" t="s">
        <v>1013</v>
      </c>
    </row>
    <row r="176" spans="1:18" ht="15" x14ac:dyDescent="0.25">
      <c r="A176" s="178" t="s">
        <v>536</v>
      </c>
      <c r="B176" s="354" t="s">
        <v>149</v>
      </c>
      <c r="C176" s="157" t="s">
        <v>655</v>
      </c>
      <c r="D176" s="55" t="s">
        <v>143</v>
      </c>
      <c r="E176" s="118">
        <v>4200756490</v>
      </c>
      <c r="F176" s="149" t="s">
        <v>199</v>
      </c>
      <c r="G176" s="206">
        <v>43209</v>
      </c>
      <c r="H176" s="164">
        <v>3330227513</v>
      </c>
      <c r="I176" s="74">
        <f>141.05/111.82</f>
        <v>1.2614022536218925</v>
      </c>
      <c r="J176" s="76" t="s">
        <v>200</v>
      </c>
      <c r="K176" s="237">
        <f>E176/I176</f>
        <v>3330227513.0223322</v>
      </c>
      <c r="L176" s="173" t="s">
        <v>178</v>
      </c>
      <c r="M176" s="217" t="s">
        <v>1004</v>
      </c>
    </row>
    <row r="177" spans="1:18" ht="15" x14ac:dyDescent="0.25">
      <c r="A177" s="178" t="s">
        <v>536</v>
      </c>
      <c r="B177" s="354" t="s">
        <v>150</v>
      </c>
      <c r="C177" s="157" t="s">
        <v>655</v>
      </c>
      <c r="D177" s="55" t="s">
        <v>143</v>
      </c>
      <c r="E177" s="118">
        <v>4243940445</v>
      </c>
      <c r="F177" s="149" t="s">
        <v>201</v>
      </c>
      <c r="G177" s="206">
        <v>43384</v>
      </c>
      <c r="H177" s="164">
        <v>3330227513</v>
      </c>
      <c r="I177" s="74">
        <f>142.5/111.82</f>
        <v>1.2743695224467895</v>
      </c>
      <c r="J177" s="76" t="s">
        <v>316</v>
      </c>
      <c r="K177" s="237">
        <f>E177/I177</f>
        <v>3330227512.7010527</v>
      </c>
      <c r="L177" s="173" t="s">
        <v>178</v>
      </c>
      <c r="M177" s="217" t="s">
        <v>977</v>
      </c>
    </row>
    <row r="178" spans="1:18" ht="15" x14ac:dyDescent="0.25">
      <c r="A178" s="178" t="s">
        <v>536</v>
      </c>
      <c r="B178" s="354" t="s">
        <v>151</v>
      </c>
      <c r="C178" s="157" t="s">
        <v>655</v>
      </c>
      <c r="D178" s="55" t="s">
        <v>143</v>
      </c>
      <c r="E178" s="118">
        <v>4335995951</v>
      </c>
      <c r="F178" s="199" t="s">
        <v>202</v>
      </c>
      <c r="G178" s="206">
        <v>43580</v>
      </c>
      <c r="H178" s="164">
        <v>3330227513</v>
      </c>
      <c r="I178" s="74">
        <f>101.62/78.05</f>
        <v>1.3019859064702115</v>
      </c>
      <c r="J178" s="76" t="s">
        <v>347</v>
      </c>
      <c r="K178" s="237">
        <f>E178/I178</f>
        <v>3330294075.7286949</v>
      </c>
      <c r="L178" s="173" t="s">
        <v>656</v>
      </c>
      <c r="M178" s="217" t="s">
        <v>1018</v>
      </c>
    </row>
    <row r="179" spans="1:18" ht="15" x14ac:dyDescent="0.25">
      <c r="A179" s="178" t="s">
        <v>536</v>
      </c>
      <c r="B179" s="354" t="s">
        <v>179</v>
      </c>
      <c r="C179" s="157" t="s">
        <v>655</v>
      </c>
      <c r="D179" s="55" t="s">
        <v>143</v>
      </c>
      <c r="E179" s="118">
        <v>3687610549</v>
      </c>
      <c r="F179" s="199" t="s">
        <v>203</v>
      </c>
      <c r="G179" s="236">
        <v>43748</v>
      </c>
      <c r="H179" s="175">
        <v>2787313610</v>
      </c>
      <c r="I179" s="74">
        <f>103.26/78.05</f>
        <v>1.322998078155029</v>
      </c>
      <c r="J179" s="76" t="s">
        <v>472</v>
      </c>
      <c r="K179" s="237">
        <f>E179/I179</f>
        <v>2787313609.8145456</v>
      </c>
      <c r="L179" s="173" t="s">
        <v>178</v>
      </c>
      <c r="M179" s="217" t="s">
        <v>1008</v>
      </c>
    </row>
    <row r="180" spans="1:18" ht="15" x14ac:dyDescent="0.25">
      <c r="A180" s="178" t="s">
        <v>536</v>
      </c>
      <c r="B180" s="354" t="s">
        <v>180</v>
      </c>
      <c r="C180" s="157" t="s">
        <v>655</v>
      </c>
      <c r="D180" s="55" t="s">
        <v>143</v>
      </c>
      <c r="E180" s="118">
        <v>3768676557</v>
      </c>
      <c r="F180" s="199" t="s">
        <v>204</v>
      </c>
      <c r="G180" s="236">
        <v>43935</v>
      </c>
      <c r="H180" s="175">
        <v>2787313610</v>
      </c>
      <c r="I180" s="74">
        <f>105.53/78.05</f>
        <v>1.35208199871877</v>
      </c>
      <c r="J180" s="76" t="s">
        <v>657</v>
      </c>
      <c r="K180" s="237">
        <f>E180/I180</f>
        <v>2787313610.0999718</v>
      </c>
      <c r="L180" s="173" t="s">
        <v>178</v>
      </c>
      <c r="M180" s="217" t="s">
        <v>993</v>
      </c>
    </row>
    <row r="181" spans="1:18" ht="15" x14ac:dyDescent="0.2">
      <c r="A181" s="178" t="s">
        <v>536</v>
      </c>
      <c r="B181" s="853" t="s">
        <v>181</v>
      </c>
      <c r="C181" s="157" t="s">
        <v>655</v>
      </c>
      <c r="D181" s="55" t="s">
        <v>143</v>
      </c>
      <c r="E181" s="240">
        <v>2486181857.1399999</v>
      </c>
      <c r="F181" s="199" t="s">
        <v>205</v>
      </c>
      <c r="G181" s="236">
        <v>44126</v>
      </c>
      <c r="H181" s="857">
        <v>1848766139</v>
      </c>
      <c r="I181" s="74">
        <f>[26]IPC!$S$18/78.05</f>
        <v>1.3490070467648945</v>
      </c>
      <c r="J181" s="76" t="s">
        <v>882</v>
      </c>
      <c r="K181" s="237">
        <f>E181/I181</f>
        <v>1842971734.7305248</v>
      </c>
      <c r="L181" s="239" t="str">
        <f>IF(K181&lt;H181,"Incumplió","Cumplió")</f>
        <v>Incumplió</v>
      </c>
      <c r="M181" s="54" t="s">
        <v>881</v>
      </c>
      <c r="N181" s="238"/>
    </row>
    <row r="182" spans="1:18" ht="15" x14ac:dyDescent="0.2">
      <c r="A182" s="178"/>
      <c r="B182" s="854"/>
      <c r="C182" s="157" t="s">
        <v>655</v>
      </c>
      <c r="D182" s="55" t="s">
        <v>143</v>
      </c>
      <c r="E182" s="240">
        <v>7816692</v>
      </c>
      <c r="F182" s="199" t="s">
        <v>903</v>
      </c>
      <c r="G182" s="236">
        <v>44134</v>
      </c>
      <c r="H182" s="858"/>
      <c r="I182" s="74">
        <f>[26]IPC!$S$18/78.05</f>
        <v>1.3490070467648945</v>
      </c>
      <c r="J182" s="76" t="s">
        <v>882</v>
      </c>
      <c r="K182" s="237">
        <f>E182/I182</f>
        <v>5794404.1276474493</v>
      </c>
      <c r="L182" s="173" t="s">
        <v>178</v>
      </c>
      <c r="M182" s="54" t="s">
        <v>899</v>
      </c>
      <c r="N182" s="238"/>
    </row>
    <row r="183" spans="1:18" ht="15" x14ac:dyDescent="0.2">
      <c r="A183" s="178" t="s">
        <v>536</v>
      </c>
      <c r="B183" s="354" t="s">
        <v>182</v>
      </c>
      <c r="C183" s="158"/>
      <c r="D183" s="55" t="s">
        <v>143</v>
      </c>
      <c r="E183" s="173"/>
      <c r="F183" s="199" t="s">
        <v>206</v>
      </c>
      <c r="G183" s="236"/>
      <c r="H183" s="175">
        <v>1848766139</v>
      </c>
      <c r="I183" s="169"/>
      <c r="J183" s="169"/>
      <c r="K183" s="237">
        <v>0</v>
      </c>
      <c r="L183" s="173"/>
      <c r="M183" s="54"/>
    </row>
    <row r="184" spans="1:18" s="26" customFormat="1" ht="38.25" x14ac:dyDescent="0.25">
      <c r="A184" s="230" t="s">
        <v>536</v>
      </c>
      <c r="B184" s="354" t="s">
        <v>183</v>
      </c>
      <c r="C184" s="158"/>
      <c r="D184" s="55" t="s">
        <v>143</v>
      </c>
      <c r="E184" s="173"/>
      <c r="F184" s="199" t="s">
        <v>658</v>
      </c>
      <c r="G184" s="236"/>
      <c r="H184" s="175">
        <v>2542964000</v>
      </c>
      <c r="I184" s="169"/>
      <c r="J184" s="169"/>
      <c r="K184" s="235">
        <v>0</v>
      </c>
      <c r="L184" s="173"/>
      <c r="M184" s="228"/>
      <c r="O184" s="227"/>
      <c r="P184" s="227"/>
      <c r="Q184" s="227"/>
      <c r="R184" s="227"/>
    </row>
    <row r="185" spans="1:18" s="26" customFormat="1" ht="15" x14ac:dyDescent="0.25">
      <c r="A185" s="230" t="s">
        <v>536</v>
      </c>
      <c r="B185" s="354"/>
      <c r="C185" s="158"/>
      <c r="D185" s="55"/>
      <c r="E185" s="173"/>
      <c r="F185" s="199"/>
      <c r="G185" s="236"/>
      <c r="H185" s="175"/>
      <c r="I185" s="169"/>
      <c r="J185" s="169"/>
      <c r="K185" s="235"/>
      <c r="L185" s="173"/>
      <c r="M185" s="228"/>
      <c r="O185" s="227"/>
      <c r="P185" s="227"/>
      <c r="Q185" s="227"/>
      <c r="R185" s="227"/>
    </row>
    <row r="186" spans="1:18" s="180" customFormat="1" ht="15" x14ac:dyDescent="0.25">
      <c r="A186" s="180" t="s">
        <v>478</v>
      </c>
      <c r="B186" s="357" t="s">
        <v>207</v>
      </c>
      <c r="C186" s="357"/>
      <c r="D186" s="357"/>
      <c r="E186" s="357"/>
      <c r="F186" s="357"/>
      <c r="G186" s="185"/>
      <c r="H186" s="357"/>
      <c r="I186" s="357"/>
      <c r="J186" s="357"/>
      <c r="K186" s="357"/>
      <c r="L186" s="357"/>
      <c r="M186" s="182"/>
      <c r="O186" s="181"/>
      <c r="P186" s="181"/>
      <c r="Q186" s="181"/>
      <c r="R186" s="181"/>
    </row>
    <row r="187" spans="1:18" s="358" customFormat="1" ht="15" x14ac:dyDescent="0.2">
      <c r="A187" s="234" t="s">
        <v>536</v>
      </c>
      <c r="B187" s="141" t="s">
        <v>130</v>
      </c>
      <c r="C187" s="142" t="s">
        <v>131</v>
      </c>
      <c r="D187" s="142" t="s">
        <v>132</v>
      </c>
      <c r="E187" s="838" t="s">
        <v>133</v>
      </c>
      <c r="F187" s="839"/>
      <c r="G187" s="838" t="s">
        <v>134</v>
      </c>
      <c r="H187" s="840"/>
      <c r="I187" s="840"/>
      <c r="J187" s="840"/>
      <c r="K187" s="839"/>
      <c r="L187" s="143" t="s">
        <v>97</v>
      </c>
      <c r="M187" s="143" t="s">
        <v>840</v>
      </c>
      <c r="O187" s="233"/>
      <c r="P187" s="233"/>
      <c r="Q187" s="233"/>
      <c r="R187" s="233"/>
    </row>
    <row r="188" spans="1:18" s="358" customFormat="1" ht="45" x14ac:dyDescent="0.2">
      <c r="A188" s="234" t="s">
        <v>536</v>
      </c>
      <c r="B188" s="141"/>
      <c r="C188" s="142"/>
      <c r="D188" s="142"/>
      <c r="E188" s="144" t="s">
        <v>135</v>
      </c>
      <c r="F188" s="144" t="s">
        <v>136</v>
      </c>
      <c r="G188" s="183" t="s">
        <v>622</v>
      </c>
      <c r="H188" s="144" t="s">
        <v>137</v>
      </c>
      <c r="I188" s="144" t="s">
        <v>138</v>
      </c>
      <c r="J188" s="144" t="s">
        <v>139</v>
      </c>
      <c r="K188" s="144" t="s">
        <v>140</v>
      </c>
      <c r="L188" s="143"/>
      <c r="M188" s="188"/>
      <c r="O188" s="233"/>
      <c r="P188" s="233"/>
      <c r="Q188" s="233"/>
      <c r="R188" s="233"/>
    </row>
    <row r="189" spans="1:18" ht="28.5" x14ac:dyDescent="0.2">
      <c r="A189" s="178" t="s">
        <v>536</v>
      </c>
      <c r="B189" s="354" t="s">
        <v>141</v>
      </c>
      <c r="C189" s="157" t="s">
        <v>327</v>
      </c>
      <c r="D189" s="55" t="s">
        <v>143</v>
      </c>
      <c r="E189" s="231">
        <v>384680737</v>
      </c>
      <c r="F189" s="4" t="s">
        <v>144</v>
      </c>
      <c r="G189" s="232">
        <v>42278</v>
      </c>
      <c r="H189" s="857">
        <v>350000000</v>
      </c>
      <c r="I189" s="39">
        <f>123.78/111.82</f>
        <v>1.1069576104453587</v>
      </c>
      <c r="J189" s="75" t="s">
        <v>152</v>
      </c>
      <c r="K189" s="212">
        <f>+E189/I189</f>
        <v>347511714.42349327</v>
      </c>
      <c r="L189" s="173" t="s">
        <v>178</v>
      </c>
      <c r="M189" s="54"/>
      <c r="N189" s="1" t="s">
        <v>1013</v>
      </c>
    </row>
    <row r="190" spans="1:18" ht="28.5" x14ac:dyDescent="0.2">
      <c r="A190" s="178" t="s">
        <v>536</v>
      </c>
      <c r="B190" s="354" t="s">
        <v>141</v>
      </c>
      <c r="C190" s="157" t="s">
        <v>327</v>
      </c>
      <c r="D190" s="55" t="s">
        <v>143</v>
      </c>
      <c r="E190" s="231">
        <v>2807165</v>
      </c>
      <c r="F190" s="4" t="s">
        <v>144</v>
      </c>
      <c r="G190" s="232">
        <v>42395</v>
      </c>
      <c r="H190" s="858"/>
      <c r="I190" s="74">
        <f>126.15/111.82</f>
        <v>1.1281523877660526</v>
      </c>
      <c r="J190" s="76" t="s">
        <v>155</v>
      </c>
      <c r="K190" s="212">
        <f>+E190/I190</f>
        <v>2488285.297661514</v>
      </c>
      <c r="L190" s="173" t="s">
        <v>178</v>
      </c>
      <c r="M190" s="54"/>
      <c r="N190" s="1" t="s">
        <v>1013</v>
      </c>
    </row>
    <row r="191" spans="1:18" ht="42.75" x14ac:dyDescent="0.2">
      <c r="A191" s="178" t="s">
        <v>536</v>
      </c>
      <c r="B191" s="354" t="s">
        <v>145</v>
      </c>
      <c r="C191" s="157" t="s">
        <v>327</v>
      </c>
      <c r="D191" s="55" t="s">
        <v>143</v>
      </c>
      <c r="E191" s="231">
        <v>394853336</v>
      </c>
      <c r="F191" s="4" t="s">
        <v>659</v>
      </c>
      <c r="G191" s="232">
        <v>42398</v>
      </c>
      <c r="H191" s="164">
        <v>350000000</v>
      </c>
      <c r="I191" s="74">
        <f>126.15/111.82</f>
        <v>1.1281523877660526</v>
      </c>
      <c r="J191" s="76" t="s">
        <v>156</v>
      </c>
      <c r="K191" s="212">
        <f>+E191/I191</f>
        <v>350000000.24986124</v>
      </c>
      <c r="L191" s="173" t="s">
        <v>178</v>
      </c>
      <c r="M191" s="54"/>
      <c r="N191" s="1" t="s">
        <v>1013</v>
      </c>
    </row>
    <row r="192" spans="1:18" ht="42.75" x14ac:dyDescent="0.2">
      <c r="A192" s="178" t="s">
        <v>536</v>
      </c>
      <c r="B192" s="354" t="s">
        <v>146</v>
      </c>
      <c r="C192" s="157" t="s">
        <v>327</v>
      </c>
      <c r="D192" s="55" t="s">
        <v>143</v>
      </c>
      <c r="E192" s="231">
        <v>417546056</v>
      </c>
      <c r="F192" s="4" t="s">
        <v>659</v>
      </c>
      <c r="G192" s="232">
        <v>42765</v>
      </c>
      <c r="H192" s="164">
        <v>350000000</v>
      </c>
      <c r="I192" s="74">
        <f>133.4/111.82</f>
        <v>1.1929887318905386</v>
      </c>
      <c r="J192" s="76" t="s">
        <v>208</v>
      </c>
      <c r="K192" s="212">
        <f>+E192/I192</f>
        <v>349999999.86446768</v>
      </c>
      <c r="L192" s="173" t="s">
        <v>178</v>
      </c>
      <c r="M192" s="54"/>
      <c r="N192" s="1" t="s">
        <v>1013</v>
      </c>
    </row>
    <row r="193" spans="1:18" ht="42.75" x14ac:dyDescent="0.2">
      <c r="A193" s="178" t="s">
        <v>536</v>
      </c>
      <c r="B193" s="354" t="s">
        <v>147</v>
      </c>
      <c r="C193" s="157" t="s">
        <v>327</v>
      </c>
      <c r="D193" s="55" t="s">
        <v>143</v>
      </c>
      <c r="E193" s="231">
        <v>434604722</v>
      </c>
      <c r="F193" s="4" t="s">
        <v>659</v>
      </c>
      <c r="G193" s="232">
        <v>43223</v>
      </c>
      <c r="H193" s="857">
        <v>350000000</v>
      </c>
      <c r="I193" s="74">
        <f>141.05/111.82</f>
        <v>1.2614022536218925</v>
      </c>
      <c r="J193" s="76" t="s">
        <v>237</v>
      </c>
      <c r="K193" s="212">
        <f>+E193/I193</f>
        <v>344540943.02757883</v>
      </c>
      <c r="L193" s="173" t="s">
        <v>178</v>
      </c>
      <c r="M193" s="54" t="s">
        <v>1017</v>
      </c>
    </row>
    <row r="194" spans="1:18" ht="42.75" x14ac:dyDescent="0.2">
      <c r="A194" s="178" t="s">
        <v>536</v>
      </c>
      <c r="B194" s="354" t="s">
        <v>283</v>
      </c>
      <c r="C194" s="157" t="s">
        <v>327</v>
      </c>
      <c r="D194" s="55" t="s">
        <v>143</v>
      </c>
      <c r="E194" s="231">
        <v>10047398</v>
      </c>
      <c r="F194" s="4" t="s">
        <v>659</v>
      </c>
      <c r="G194" s="232">
        <v>43263</v>
      </c>
      <c r="H194" s="858"/>
      <c r="I194" s="74">
        <f>142.06/111.82</f>
        <v>1.2704346270792346</v>
      </c>
      <c r="J194" s="76" t="s">
        <v>237</v>
      </c>
      <c r="K194" s="212">
        <f>+E194/I194</f>
        <v>7908630.4685344212</v>
      </c>
      <c r="L194" s="173" t="s">
        <v>660</v>
      </c>
      <c r="M194" s="54" t="s">
        <v>1016</v>
      </c>
    </row>
    <row r="195" spans="1:18" ht="42.75" x14ac:dyDescent="0.2">
      <c r="A195" s="178" t="s">
        <v>536</v>
      </c>
      <c r="B195" s="354" t="s">
        <v>148</v>
      </c>
      <c r="C195" s="157" t="s">
        <v>327</v>
      </c>
      <c r="D195" s="55" t="s">
        <v>143</v>
      </c>
      <c r="E195" s="231">
        <v>446029333</v>
      </c>
      <c r="F195" s="4" t="s">
        <v>659</v>
      </c>
      <c r="G195" s="232">
        <v>43399</v>
      </c>
      <c r="H195" s="164">
        <v>350000000</v>
      </c>
      <c r="I195" s="74">
        <f>142.5/111.82</f>
        <v>1.2743695224467895</v>
      </c>
      <c r="J195" s="76" t="s">
        <v>316</v>
      </c>
      <c r="K195" s="212">
        <f>+E195/I195</f>
        <v>350000000.11270177</v>
      </c>
      <c r="L195" s="173" t="s">
        <v>178</v>
      </c>
      <c r="M195" s="54" t="s">
        <v>1015</v>
      </c>
    </row>
    <row r="196" spans="1:18" ht="42.75" x14ac:dyDescent="0.2">
      <c r="A196" s="178" t="s">
        <v>536</v>
      </c>
      <c r="B196" s="354" t="s">
        <v>149</v>
      </c>
      <c r="C196" s="157" t="s">
        <v>327</v>
      </c>
      <c r="D196" s="55" t="s">
        <v>143</v>
      </c>
      <c r="E196" s="231">
        <v>477093543</v>
      </c>
      <c r="F196" s="4" t="s">
        <v>659</v>
      </c>
      <c r="G196" s="232">
        <v>43445</v>
      </c>
      <c r="H196" s="164">
        <v>350000000</v>
      </c>
      <c r="I196" s="74">
        <f>142.84/111.82</f>
        <v>1.2774101234126276</v>
      </c>
      <c r="J196" s="76" t="s">
        <v>326</v>
      </c>
      <c r="K196" s="212">
        <f>+E196/I196</f>
        <v>373485018.04998595</v>
      </c>
      <c r="L196" s="173" t="s">
        <v>178</v>
      </c>
      <c r="M196" s="54" t="s">
        <v>1014</v>
      </c>
    </row>
    <row r="197" spans="1:18" ht="42.75" x14ac:dyDescent="0.2">
      <c r="A197" s="178" t="s">
        <v>536</v>
      </c>
      <c r="B197" s="354" t="s">
        <v>150</v>
      </c>
      <c r="C197" s="157" t="s">
        <v>327</v>
      </c>
      <c r="D197" s="55" t="s">
        <v>143</v>
      </c>
      <c r="E197" s="231">
        <v>463049327</v>
      </c>
      <c r="F197" s="4" t="s">
        <v>659</v>
      </c>
      <c r="G197" s="232">
        <v>43748</v>
      </c>
      <c r="H197" s="164">
        <v>350000000</v>
      </c>
      <c r="I197" s="74">
        <f>103.26/78.05</f>
        <v>1.322998078155029</v>
      </c>
      <c r="J197" s="76" t="s">
        <v>463</v>
      </c>
      <c r="K197" s="212">
        <f>+E197/I197</f>
        <v>349999999.73222929</v>
      </c>
      <c r="L197" s="173" t="s">
        <v>469</v>
      </c>
      <c r="M197" s="54" t="s">
        <v>1008</v>
      </c>
    </row>
    <row r="198" spans="1:18" ht="15" x14ac:dyDescent="0.2">
      <c r="A198" s="178" t="s">
        <v>536</v>
      </c>
      <c r="B198" s="853" t="s">
        <v>151</v>
      </c>
      <c r="C198" s="157" t="s">
        <v>327</v>
      </c>
      <c r="D198" s="55" t="s">
        <v>143</v>
      </c>
      <c r="E198" s="231">
        <v>470672645.74000001</v>
      </c>
      <c r="F198" s="843" t="s">
        <v>659</v>
      </c>
      <c r="G198" s="176">
        <v>44118</v>
      </c>
      <c r="H198" s="857">
        <v>350000000</v>
      </c>
      <c r="I198" s="74">
        <f>105.29/78.05</f>
        <v>1.3490070467648945</v>
      </c>
      <c r="J198" s="76" t="s">
        <v>880</v>
      </c>
      <c r="K198" s="212">
        <f>+E198/I198</f>
        <v>348903029.72748595</v>
      </c>
      <c r="L198" s="845" t="s">
        <v>879</v>
      </c>
      <c r="M198" s="54" t="s">
        <v>844</v>
      </c>
    </row>
    <row r="199" spans="1:18" ht="15" x14ac:dyDescent="0.2">
      <c r="A199" s="178"/>
      <c r="B199" s="854"/>
      <c r="C199" s="157" t="s">
        <v>327</v>
      </c>
      <c r="D199" s="55"/>
      <c r="E199" s="231">
        <v>1479820</v>
      </c>
      <c r="F199" s="844"/>
      <c r="G199" s="176">
        <v>44134</v>
      </c>
      <c r="H199" s="858"/>
      <c r="I199" s="74">
        <f>105.29/78.05</f>
        <v>1.3490070467648945</v>
      </c>
      <c r="J199" s="76" t="s">
        <v>880</v>
      </c>
      <c r="K199" s="212">
        <f>+E199/I199</f>
        <v>1096969.8071991641</v>
      </c>
      <c r="L199" s="846"/>
      <c r="M199" s="54"/>
    </row>
    <row r="200" spans="1:18" s="180" customFormat="1" ht="25.5" x14ac:dyDescent="0.25">
      <c r="A200" s="180" t="s">
        <v>328</v>
      </c>
      <c r="B200" s="357" t="s">
        <v>209</v>
      </c>
      <c r="C200" s="357"/>
      <c r="D200" s="357"/>
      <c r="E200" s="357"/>
      <c r="F200" s="357"/>
      <c r="G200" s="185"/>
      <c r="H200" s="357"/>
      <c r="I200" s="357"/>
      <c r="J200" s="357"/>
      <c r="K200" s="357"/>
      <c r="L200" s="357"/>
      <c r="M200" s="182"/>
      <c r="O200" s="181"/>
      <c r="P200" s="181"/>
      <c r="Q200" s="181"/>
      <c r="R200" s="181"/>
    </row>
    <row r="201" spans="1:18" s="180" customFormat="1" ht="15" x14ac:dyDescent="0.25">
      <c r="A201" s="184" t="s">
        <v>536</v>
      </c>
      <c r="B201" s="141" t="s">
        <v>130</v>
      </c>
      <c r="C201" s="142" t="s">
        <v>131</v>
      </c>
      <c r="D201" s="142" t="s">
        <v>132</v>
      </c>
      <c r="E201" s="838" t="s">
        <v>133</v>
      </c>
      <c r="F201" s="839"/>
      <c r="G201" s="838" t="s">
        <v>134</v>
      </c>
      <c r="H201" s="840"/>
      <c r="I201" s="840"/>
      <c r="J201" s="840"/>
      <c r="K201" s="839"/>
      <c r="L201" s="143" t="s">
        <v>97</v>
      </c>
      <c r="M201" s="143" t="s">
        <v>840</v>
      </c>
      <c r="O201" s="181"/>
      <c r="P201" s="181"/>
      <c r="Q201" s="181"/>
      <c r="R201" s="181"/>
    </row>
    <row r="202" spans="1:18" s="180" customFormat="1" ht="45" x14ac:dyDescent="0.25">
      <c r="A202" s="184" t="s">
        <v>536</v>
      </c>
      <c r="B202" s="141"/>
      <c r="C202" s="142"/>
      <c r="D202" s="142"/>
      <c r="E202" s="144" t="s">
        <v>135</v>
      </c>
      <c r="F202" s="144" t="s">
        <v>136</v>
      </c>
      <c r="G202" s="183" t="s">
        <v>622</v>
      </c>
      <c r="H202" s="144" t="s">
        <v>137</v>
      </c>
      <c r="I202" s="144" t="s">
        <v>138</v>
      </c>
      <c r="J202" s="144" t="s">
        <v>139</v>
      </c>
      <c r="K202" s="144" t="s">
        <v>140</v>
      </c>
      <c r="L202" s="143"/>
      <c r="M202" s="182"/>
      <c r="O202" s="181"/>
      <c r="P202" s="181"/>
      <c r="Q202" s="181"/>
      <c r="R202" s="181"/>
    </row>
    <row r="203" spans="1:18" ht="57.75" x14ac:dyDescent="0.25">
      <c r="A203" s="178" t="s">
        <v>536</v>
      </c>
      <c r="B203" s="354" t="s">
        <v>878</v>
      </c>
      <c r="C203" s="157" t="s">
        <v>328</v>
      </c>
      <c r="D203" s="55" t="s">
        <v>143</v>
      </c>
      <c r="E203" s="118">
        <v>310301163.36000001</v>
      </c>
      <c r="F203" s="4" t="s">
        <v>661</v>
      </c>
      <c r="G203" s="206">
        <v>42278</v>
      </c>
      <c r="H203" s="164">
        <v>252000000</v>
      </c>
      <c r="I203" s="39">
        <f>123.78/111.82</f>
        <v>1.1069576104453587</v>
      </c>
      <c r="J203" s="75" t="s">
        <v>152</v>
      </c>
      <c r="K203" s="212">
        <f>+E203/I203</f>
        <v>280318921.367872</v>
      </c>
      <c r="L203" s="173" t="s">
        <v>178</v>
      </c>
      <c r="M203" s="54"/>
      <c r="N203" s="1" t="s">
        <v>1013</v>
      </c>
    </row>
    <row r="204" spans="1:18" s="26" customFormat="1" ht="52.5" customHeight="1" x14ac:dyDescent="0.2">
      <c r="A204" s="230" t="s">
        <v>536</v>
      </c>
      <c r="B204" s="853" t="s">
        <v>877</v>
      </c>
      <c r="C204" s="157" t="s">
        <v>328</v>
      </c>
      <c r="D204" s="55" t="s">
        <v>143</v>
      </c>
      <c r="E204" s="140">
        <v>67589211</v>
      </c>
      <c r="F204" s="843" t="s">
        <v>210</v>
      </c>
      <c r="G204" s="179">
        <v>42374</v>
      </c>
      <c r="H204" s="857">
        <v>60000000</v>
      </c>
      <c r="I204" s="117">
        <f>126.15/111.82</f>
        <v>1.1281523877660526</v>
      </c>
      <c r="J204" s="229" t="s">
        <v>155</v>
      </c>
      <c r="K204" s="50">
        <f>+E204/I204</f>
        <v>59911419.532461353</v>
      </c>
      <c r="L204" s="173" t="s">
        <v>178</v>
      </c>
      <c r="M204" s="228"/>
      <c r="N204" s="1" t="s">
        <v>1013</v>
      </c>
      <c r="O204" s="227"/>
      <c r="P204" s="227"/>
      <c r="Q204" s="227"/>
      <c r="R204" s="227"/>
    </row>
    <row r="205" spans="1:18" s="26" customFormat="1" ht="44.25" customHeight="1" x14ac:dyDescent="0.2">
      <c r="A205" s="230" t="s">
        <v>536</v>
      </c>
      <c r="B205" s="854"/>
      <c r="C205" s="157" t="s">
        <v>328</v>
      </c>
      <c r="D205" s="55" t="s">
        <v>143</v>
      </c>
      <c r="E205" s="140">
        <v>1896513</v>
      </c>
      <c r="F205" s="844"/>
      <c r="G205" s="179">
        <v>42398</v>
      </c>
      <c r="H205" s="858"/>
      <c r="I205" s="117">
        <f>126.15/111.82</f>
        <v>1.1281523877660526</v>
      </c>
      <c r="J205" s="229" t="s">
        <v>155</v>
      </c>
      <c r="K205" s="50">
        <f>+E205/I205</f>
        <v>1681078.7448275862</v>
      </c>
      <c r="L205" s="173" t="s">
        <v>178</v>
      </c>
      <c r="M205" s="228"/>
      <c r="N205" s="1" t="s">
        <v>1013</v>
      </c>
      <c r="O205" s="227"/>
      <c r="P205" s="227"/>
      <c r="Q205" s="227"/>
      <c r="R205" s="227"/>
    </row>
    <row r="206" spans="1:18" ht="15" x14ac:dyDescent="0.25">
      <c r="A206" s="178" t="s">
        <v>536</v>
      </c>
      <c r="B206" s="354" t="s">
        <v>876</v>
      </c>
      <c r="C206" s="157" t="s">
        <v>328</v>
      </c>
      <c r="D206" s="55" t="s">
        <v>143</v>
      </c>
      <c r="E206" s="118">
        <v>71162374</v>
      </c>
      <c r="F206" s="4"/>
      <c r="G206" s="206">
        <v>42556</v>
      </c>
      <c r="H206" s="164">
        <v>60000000</v>
      </c>
      <c r="I206" s="74">
        <f>132.58/111.82</f>
        <v>1.1856555177964587</v>
      </c>
      <c r="J206" s="76" t="s">
        <v>161</v>
      </c>
      <c r="K206" s="212">
        <f>+E206/I206</f>
        <v>60019434.761502482</v>
      </c>
      <c r="L206" s="173" t="s">
        <v>178</v>
      </c>
      <c r="M206" s="54"/>
      <c r="N206" s="1" t="s">
        <v>1013</v>
      </c>
    </row>
    <row r="207" spans="1:18" ht="15" x14ac:dyDescent="0.25">
      <c r="A207" s="178" t="s">
        <v>536</v>
      </c>
      <c r="B207" s="354" t="s">
        <v>875</v>
      </c>
      <c r="C207" s="157" t="s">
        <v>328</v>
      </c>
      <c r="D207" s="55" t="s">
        <v>143</v>
      </c>
      <c r="E207" s="118">
        <v>71579324</v>
      </c>
      <c r="F207" s="4" t="s">
        <v>211</v>
      </c>
      <c r="G207" s="206">
        <v>42741</v>
      </c>
      <c r="H207" s="164">
        <v>60000000</v>
      </c>
      <c r="I207" s="74">
        <f>133.4/111.82</f>
        <v>1.1929887318905386</v>
      </c>
      <c r="J207" s="76" t="s">
        <v>166</v>
      </c>
      <c r="K207" s="212">
        <f>+E207/I207</f>
        <v>60000000.072563708</v>
      </c>
      <c r="L207" s="173" t="s">
        <v>178</v>
      </c>
      <c r="M207" s="54"/>
      <c r="N207" s="1" t="s">
        <v>1013</v>
      </c>
    </row>
    <row r="208" spans="1:18" ht="15" x14ac:dyDescent="0.25">
      <c r="A208" s="178" t="s">
        <v>536</v>
      </c>
      <c r="B208" s="354" t="s">
        <v>874</v>
      </c>
      <c r="C208" s="157" t="s">
        <v>328</v>
      </c>
      <c r="D208" s="55" t="s">
        <v>143</v>
      </c>
      <c r="E208" s="118">
        <v>300633160</v>
      </c>
      <c r="F208" s="4" t="s">
        <v>212</v>
      </c>
      <c r="G208" s="206">
        <v>42741</v>
      </c>
      <c r="H208" s="164">
        <v>252000000</v>
      </c>
      <c r="I208" s="74">
        <f>133.4/111.82</f>
        <v>1.1929887318905386</v>
      </c>
      <c r="J208" s="76" t="s">
        <v>166</v>
      </c>
      <c r="K208" s="212">
        <f>+E208/I208</f>
        <v>251999999.63418287</v>
      </c>
      <c r="L208" s="173" t="s">
        <v>178</v>
      </c>
      <c r="M208" s="54"/>
      <c r="N208" s="1" t="s">
        <v>1013</v>
      </c>
    </row>
    <row r="209" spans="1:18" ht="15" x14ac:dyDescent="0.25">
      <c r="A209" s="178" t="s">
        <v>536</v>
      </c>
      <c r="B209" s="354" t="s">
        <v>873</v>
      </c>
      <c r="C209" s="157" t="s">
        <v>328</v>
      </c>
      <c r="D209" s="55" t="s">
        <v>143</v>
      </c>
      <c r="E209" s="118">
        <v>73891969</v>
      </c>
      <c r="F209" s="4" t="s">
        <v>213</v>
      </c>
      <c r="G209" s="206">
        <v>42913</v>
      </c>
      <c r="H209" s="164">
        <v>60000000</v>
      </c>
      <c r="I209" s="74">
        <f>137.71/111.82</f>
        <v>1.2315328206045431</v>
      </c>
      <c r="J209" s="76" t="s">
        <v>214</v>
      </c>
      <c r="K209" s="212">
        <f>+E209/I209</f>
        <v>59999999.808147557</v>
      </c>
      <c r="L209" s="173" t="s">
        <v>178</v>
      </c>
      <c r="M209" s="54"/>
      <c r="N209" s="1" t="s">
        <v>1013</v>
      </c>
    </row>
    <row r="210" spans="1:18" ht="15" x14ac:dyDescent="0.25">
      <c r="A210" s="178" t="s">
        <v>536</v>
      </c>
      <c r="B210" s="354" t="s">
        <v>872</v>
      </c>
      <c r="C210" s="157" t="s">
        <v>328</v>
      </c>
      <c r="D210" s="55" t="s">
        <v>143</v>
      </c>
      <c r="E210" s="118">
        <v>74503666</v>
      </c>
      <c r="F210" s="4" t="s">
        <v>215</v>
      </c>
      <c r="G210" s="206">
        <v>43116</v>
      </c>
      <c r="H210" s="164">
        <v>60000000</v>
      </c>
      <c r="I210" s="74">
        <f>138.85/111.82</f>
        <v>1.2417277767841173</v>
      </c>
      <c r="J210" s="76" t="s">
        <v>216</v>
      </c>
      <c r="K210" s="212">
        <f>+E210/I210</f>
        <v>59999999.511127122</v>
      </c>
      <c r="L210" s="173" t="s">
        <v>662</v>
      </c>
      <c r="M210" s="54"/>
    </row>
    <row r="211" spans="1:18" ht="15" x14ac:dyDescent="0.25">
      <c r="A211" s="178" t="s">
        <v>536</v>
      </c>
      <c r="B211" s="354" t="s">
        <v>871</v>
      </c>
      <c r="C211" s="157" t="s">
        <v>328</v>
      </c>
      <c r="D211" s="55" t="s">
        <v>143</v>
      </c>
      <c r="E211" s="118">
        <f>387419066-74503667</f>
        <v>312915399</v>
      </c>
      <c r="F211" s="4" t="s">
        <v>217</v>
      </c>
      <c r="G211" s="206">
        <v>43116</v>
      </c>
      <c r="H211" s="164">
        <v>252000000</v>
      </c>
      <c r="I211" s="74">
        <f>138.85/111.82</f>
        <v>1.2417277767841173</v>
      </c>
      <c r="J211" s="76" t="s">
        <v>216</v>
      </c>
      <c r="K211" s="212">
        <f>+E211/I211</f>
        <v>251999999.39632699</v>
      </c>
      <c r="L211" s="173" t="s">
        <v>218</v>
      </c>
      <c r="M211" s="54" t="s">
        <v>1006</v>
      </c>
      <c r="N211" s="170" t="s">
        <v>1012</v>
      </c>
    </row>
    <row r="212" spans="1:18" ht="15" x14ac:dyDescent="0.25">
      <c r="A212" s="178" t="s">
        <v>536</v>
      </c>
      <c r="B212" s="354" t="s">
        <v>870</v>
      </c>
      <c r="C212" s="157" t="s">
        <v>328</v>
      </c>
      <c r="D212" s="55" t="s">
        <v>143</v>
      </c>
      <c r="E212" s="226">
        <v>76344124.489999995</v>
      </c>
      <c r="F212" s="4" t="s">
        <v>298</v>
      </c>
      <c r="G212" s="206">
        <v>43305</v>
      </c>
      <c r="H212" s="164">
        <v>60000000</v>
      </c>
      <c r="I212" s="74">
        <f>142.28/111.82</f>
        <v>1.272402074763012</v>
      </c>
      <c r="J212" s="76" t="s">
        <v>299</v>
      </c>
      <c r="K212" s="212">
        <f>+E212/I212</f>
        <v>60000000.003315993</v>
      </c>
      <c r="L212" s="173" t="s">
        <v>662</v>
      </c>
      <c r="M212" s="54" t="s">
        <v>980</v>
      </c>
      <c r="N212" s="170" t="s">
        <v>1011</v>
      </c>
    </row>
    <row r="213" spans="1:18" ht="15" x14ac:dyDescent="0.25">
      <c r="A213" s="178"/>
      <c r="B213" s="354" t="s">
        <v>869</v>
      </c>
      <c r="C213" s="157" t="s">
        <v>328</v>
      </c>
      <c r="D213" s="55" t="s">
        <v>143</v>
      </c>
      <c r="E213" s="226">
        <v>76644607.900017902</v>
      </c>
      <c r="F213" s="4" t="s">
        <v>663</v>
      </c>
      <c r="G213" s="206">
        <v>43445</v>
      </c>
      <c r="H213" s="164">
        <f>60000000</f>
        <v>60000000</v>
      </c>
      <c r="I213" s="74">
        <f>142.84/111.82</f>
        <v>1.2774101234126276</v>
      </c>
      <c r="J213" s="76" t="s">
        <v>329</v>
      </c>
      <c r="K213" s="212">
        <f>+E213/I213</f>
        <v>60000000.387706533</v>
      </c>
      <c r="L213" s="173" t="s">
        <v>178</v>
      </c>
      <c r="M213" s="847" t="s">
        <v>1010</v>
      </c>
    </row>
    <row r="214" spans="1:18" ht="15" x14ac:dyDescent="0.25">
      <c r="A214" s="178" t="s">
        <v>536</v>
      </c>
      <c r="B214" s="354" t="s">
        <v>868</v>
      </c>
      <c r="C214" s="157" t="s">
        <v>328</v>
      </c>
      <c r="D214" s="55" t="s">
        <v>143</v>
      </c>
      <c r="E214" s="226">
        <v>321907351.09998214</v>
      </c>
      <c r="F214" s="4" t="s">
        <v>663</v>
      </c>
      <c r="G214" s="206">
        <v>43445</v>
      </c>
      <c r="H214" s="164">
        <v>252000000</v>
      </c>
      <c r="I214" s="74">
        <f>142.84/111.82</f>
        <v>1.2774101234126276</v>
      </c>
      <c r="J214" s="76" t="s">
        <v>329</v>
      </c>
      <c r="K214" s="212">
        <f>+E214/I214</f>
        <v>252000000</v>
      </c>
      <c r="L214" s="173" t="s">
        <v>178</v>
      </c>
      <c r="M214" s="848"/>
    </row>
    <row r="215" spans="1:18" ht="15" x14ac:dyDescent="0.25">
      <c r="A215" s="178" t="s">
        <v>536</v>
      </c>
      <c r="B215" s="354" t="s">
        <v>867</v>
      </c>
      <c r="C215" s="157" t="s">
        <v>328</v>
      </c>
      <c r="D215" s="55" t="s">
        <v>143</v>
      </c>
      <c r="E215" s="226">
        <v>79133889</v>
      </c>
      <c r="F215" s="4" t="s">
        <v>664</v>
      </c>
      <c r="G215" s="206">
        <v>43686</v>
      </c>
      <c r="H215" s="164">
        <v>60000000</v>
      </c>
      <c r="I215" s="74">
        <f>102.71/78.05</f>
        <v>1.3159513132607303</v>
      </c>
      <c r="J215" s="76" t="s">
        <v>419</v>
      </c>
      <c r="K215" s="212">
        <f>+E215/I215</f>
        <v>60134359.2293837</v>
      </c>
      <c r="L215" s="173" t="s">
        <v>662</v>
      </c>
      <c r="M215" s="54" t="s">
        <v>1009</v>
      </c>
    </row>
    <row r="216" spans="1:18" ht="15" x14ac:dyDescent="0.25">
      <c r="A216" s="178" t="s">
        <v>536</v>
      </c>
      <c r="B216" s="354" t="s">
        <v>866</v>
      </c>
      <c r="C216" s="157" t="s">
        <v>328</v>
      </c>
      <c r="D216" s="55" t="s">
        <v>143</v>
      </c>
      <c r="E216" s="226">
        <v>333395516</v>
      </c>
      <c r="F216" s="4" t="s">
        <v>470</v>
      </c>
      <c r="G216" s="206">
        <v>43748</v>
      </c>
      <c r="H216" s="164">
        <v>252000000</v>
      </c>
      <c r="I216" s="74">
        <f>103.26/78.05</f>
        <v>1.322998078155029</v>
      </c>
      <c r="J216" s="76" t="s">
        <v>463</v>
      </c>
      <c r="K216" s="212">
        <f>+E216/I216</f>
        <v>252000000.23048612</v>
      </c>
      <c r="L216" s="173" t="s">
        <v>665</v>
      </c>
      <c r="M216" s="54" t="s">
        <v>1008</v>
      </c>
    </row>
    <row r="217" spans="1:18" ht="15" x14ac:dyDescent="0.25">
      <c r="A217" s="178" t="s">
        <v>536</v>
      </c>
      <c r="B217" s="354" t="s">
        <v>865</v>
      </c>
      <c r="C217" s="157" t="s">
        <v>328</v>
      </c>
      <c r="D217" s="55" t="s">
        <v>143</v>
      </c>
      <c r="E217" s="226">
        <v>79795004</v>
      </c>
      <c r="F217" s="4" t="s">
        <v>666</v>
      </c>
      <c r="G217" s="206">
        <v>43844</v>
      </c>
      <c r="H217" s="164">
        <v>60000000</v>
      </c>
      <c r="I217" s="74">
        <f>103.8/78.05</f>
        <v>1.3299167200512492</v>
      </c>
      <c r="J217" s="76" t="s">
        <v>474</v>
      </c>
      <c r="K217" s="212">
        <f>+E217/I217</f>
        <v>60000000.599229291</v>
      </c>
      <c r="L217" s="173" t="s">
        <v>662</v>
      </c>
      <c r="M217" s="54" t="s">
        <v>996</v>
      </c>
    </row>
    <row r="218" spans="1:18" s="2" customFormat="1" ht="15" x14ac:dyDescent="0.25">
      <c r="A218" s="178" t="s">
        <v>536</v>
      </c>
      <c r="B218" s="354" t="s">
        <v>864</v>
      </c>
      <c r="C218" s="224" t="s">
        <v>328</v>
      </c>
      <c r="D218" s="55" t="s">
        <v>143</v>
      </c>
      <c r="E218" s="221">
        <v>80694426.650000006</v>
      </c>
      <c r="F218" s="225" t="s">
        <v>667</v>
      </c>
      <c r="G218" s="223">
        <v>44026</v>
      </c>
      <c r="H218" s="220">
        <v>60000000</v>
      </c>
      <c r="I218" s="222">
        <f>104.97/78.05</f>
        <v>1.3449071108263935</v>
      </c>
      <c r="J218" s="76" t="s">
        <v>654</v>
      </c>
      <c r="K218" s="212">
        <f>+E218/I218</f>
        <v>60000000.000309609</v>
      </c>
      <c r="L218" s="173" t="s">
        <v>178</v>
      </c>
      <c r="M218" s="54" t="s">
        <v>1007</v>
      </c>
      <c r="O218" s="22"/>
      <c r="P218" s="22"/>
      <c r="Q218" s="22"/>
      <c r="R218" s="22"/>
    </row>
    <row r="219" spans="1:18" ht="15" x14ac:dyDescent="0.25">
      <c r="A219" s="178" t="s">
        <v>536</v>
      </c>
      <c r="B219" s="853" t="s">
        <v>863</v>
      </c>
      <c r="C219" s="224" t="s">
        <v>328</v>
      </c>
      <c r="D219" s="55" t="s">
        <v>143</v>
      </c>
      <c r="E219" s="221">
        <v>338884304.93000001</v>
      </c>
      <c r="F219" s="4" t="s">
        <v>862</v>
      </c>
      <c r="G219" s="223">
        <v>44118</v>
      </c>
      <c r="H219" s="859">
        <v>252000000</v>
      </c>
      <c r="I219" s="222">
        <f>105.29/78.05</f>
        <v>1.3490070467648945</v>
      </c>
      <c r="J219" s="76" t="s">
        <v>861</v>
      </c>
      <c r="K219" s="212">
        <f>+E219/I219</f>
        <v>251210181.4017143</v>
      </c>
      <c r="L219" s="173" t="s">
        <v>860</v>
      </c>
      <c r="M219" s="54" t="s">
        <v>844</v>
      </c>
    </row>
    <row r="220" spans="1:18" ht="15" x14ac:dyDescent="0.25">
      <c r="A220" s="178" t="s">
        <v>536</v>
      </c>
      <c r="B220" s="854"/>
      <c r="C220" s="224" t="s">
        <v>328</v>
      </c>
      <c r="D220" s="55" t="s">
        <v>143</v>
      </c>
      <c r="E220" s="221">
        <v>1065471</v>
      </c>
      <c r="F220" s="4" t="s">
        <v>902</v>
      </c>
      <c r="G220" s="223">
        <v>44134</v>
      </c>
      <c r="H220" s="860"/>
      <c r="I220" s="222">
        <f>105.29/78.05</f>
        <v>1.3490070467648945</v>
      </c>
      <c r="J220" s="76" t="s">
        <v>861</v>
      </c>
      <c r="K220" s="212">
        <f>+E220/I220</f>
        <v>789818.70595498139</v>
      </c>
      <c r="L220" s="173" t="s">
        <v>178</v>
      </c>
      <c r="M220" s="54" t="s">
        <v>899</v>
      </c>
    </row>
    <row r="221" spans="1:18" s="180" customFormat="1" ht="45" x14ac:dyDescent="0.25">
      <c r="A221" s="180" t="s">
        <v>479</v>
      </c>
      <c r="B221" s="357" t="s">
        <v>219</v>
      </c>
      <c r="C221" s="357"/>
      <c r="D221" s="357"/>
      <c r="E221" s="357"/>
      <c r="F221" s="357"/>
      <c r="G221" s="185"/>
      <c r="H221" s="357"/>
      <c r="I221" s="357"/>
      <c r="J221" s="357"/>
      <c r="K221" s="357"/>
      <c r="L221" s="357"/>
      <c r="M221" s="182"/>
      <c r="O221" s="181"/>
      <c r="P221" s="181"/>
      <c r="Q221" s="181"/>
      <c r="R221" s="181"/>
    </row>
    <row r="222" spans="1:18" s="180" customFormat="1" ht="15" x14ac:dyDescent="0.25">
      <c r="A222" s="184" t="s">
        <v>536</v>
      </c>
      <c r="B222" s="141" t="s">
        <v>130</v>
      </c>
      <c r="C222" s="142" t="s">
        <v>131</v>
      </c>
      <c r="D222" s="142" t="s">
        <v>132</v>
      </c>
      <c r="E222" s="838" t="s">
        <v>133</v>
      </c>
      <c r="F222" s="839"/>
      <c r="G222" s="838" t="s">
        <v>134</v>
      </c>
      <c r="H222" s="840"/>
      <c r="I222" s="840"/>
      <c r="J222" s="840"/>
      <c r="K222" s="839"/>
      <c r="L222" s="143" t="s">
        <v>97</v>
      </c>
      <c r="M222" s="143" t="s">
        <v>840</v>
      </c>
      <c r="O222" s="181"/>
      <c r="P222" s="181"/>
      <c r="Q222" s="181"/>
      <c r="R222" s="181"/>
    </row>
    <row r="223" spans="1:18" s="180" customFormat="1" ht="45" x14ac:dyDescent="0.25">
      <c r="A223" s="184" t="s">
        <v>536</v>
      </c>
      <c r="B223" s="141"/>
      <c r="C223" s="142"/>
      <c r="D223" s="142"/>
      <c r="E223" s="144" t="s">
        <v>135</v>
      </c>
      <c r="F223" s="144" t="s">
        <v>136</v>
      </c>
      <c r="G223" s="183" t="s">
        <v>622</v>
      </c>
      <c r="H223" s="144" t="s">
        <v>137</v>
      </c>
      <c r="I223" s="144" t="s">
        <v>138</v>
      </c>
      <c r="J223" s="144" t="s">
        <v>139</v>
      </c>
      <c r="K223" s="144" t="s">
        <v>140</v>
      </c>
      <c r="L223" s="143"/>
      <c r="M223" s="182"/>
      <c r="O223" s="142" t="s">
        <v>859</v>
      </c>
      <c r="P223" s="142" t="str">
        <f>+H223</f>
        <v>Aporte establecido contractual</v>
      </c>
      <c r="Q223" s="142" t="str">
        <f>+E223</f>
        <v>Aporte consignado
pesos corrientes</v>
      </c>
      <c r="R223" s="142" t="str">
        <f>+K223</f>
        <v>Aportes efectuados en pesos del mes de referencia</v>
      </c>
    </row>
    <row r="224" spans="1:18" ht="15" x14ac:dyDescent="0.25">
      <c r="A224" s="178" t="s">
        <v>536</v>
      </c>
      <c r="B224" s="354" t="s">
        <v>141</v>
      </c>
      <c r="C224" s="157" t="s">
        <v>51</v>
      </c>
      <c r="D224" s="55" t="s">
        <v>143</v>
      </c>
      <c r="E224" s="118">
        <v>1137653386</v>
      </c>
      <c r="F224" s="4" t="s">
        <v>220</v>
      </c>
      <c r="G224" s="206">
        <v>42913</v>
      </c>
      <c r="H224" s="164">
        <v>923770253.59000003</v>
      </c>
      <c r="I224" s="39">
        <f>137.71/111.82</f>
        <v>1.2315328206045431</v>
      </c>
      <c r="J224" s="75" t="s">
        <v>185</v>
      </c>
      <c r="K224" s="212">
        <f>+E224/I224</f>
        <v>923770253.59465539</v>
      </c>
      <c r="L224" s="173" t="s">
        <v>178</v>
      </c>
      <c r="N224" s="217">
        <f>+H224-K224+M223</f>
        <v>-4.6553611755371094E-3</v>
      </c>
      <c r="P224" s="219"/>
      <c r="Q224" s="219"/>
      <c r="R224" s="219"/>
    </row>
    <row r="225" spans="1:18" ht="15" x14ac:dyDescent="0.25">
      <c r="A225" s="178" t="s">
        <v>536</v>
      </c>
      <c r="B225" s="354" t="s">
        <v>145</v>
      </c>
      <c r="C225" s="158" t="s">
        <v>51</v>
      </c>
      <c r="D225" s="55" t="s">
        <v>143</v>
      </c>
      <c r="E225" s="118">
        <v>1138975183</v>
      </c>
      <c r="F225" s="4" t="s">
        <v>221</v>
      </c>
      <c r="G225" s="206">
        <v>42942</v>
      </c>
      <c r="H225" s="164">
        <v>923770253.59000003</v>
      </c>
      <c r="I225" s="39">
        <f>137.87/111.82</f>
        <v>1.2329636916472904</v>
      </c>
      <c r="J225" s="75" t="s">
        <v>187</v>
      </c>
      <c r="K225" s="212">
        <f>+E225/I225</f>
        <v>923770254.31972146</v>
      </c>
      <c r="L225" s="173" t="s">
        <v>178</v>
      </c>
      <c r="N225" s="217">
        <f>+H225-K225+N224</f>
        <v>-0.73437678813934326</v>
      </c>
      <c r="P225" s="218">
        <f>SUM(H224:H280)</f>
        <v>103714393200.93999</v>
      </c>
      <c r="Q225" s="218">
        <f>SUM(E224:E280)</f>
        <v>132635150700.71002</v>
      </c>
      <c r="R225" s="218">
        <f>SUM(K224:K280)</f>
        <v>103741435733.6125</v>
      </c>
    </row>
    <row r="226" spans="1:18" ht="15" x14ac:dyDescent="0.25">
      <c r="A226" s="178" t="s">
        <v>536</v>
      </c>
      <c r="B226" s="354" t="s">
        <v>146</v>
      </c>
      <c r="C226" s="158" t="s">
        <v>51</v>
      </c>
      <c r="D226" s="55" t="s">
        <v>143</v>
      </c>
      <c r="E226" s="118">
        <v>1139966530</v>
      </c>
      <c r="F226" s="4" t="s">
        <v>222</v>
      </c>
      <c r="G226" s="206">
        <v>42984</v>
      </c>
      <c r="H226" s="164">
        <v>923770253.59000003</v>
      </c>
      <c r="I226" s="39">
        <f>137.99/111.82</f>
        <v>1.2340368449293508</v>
      </c>
      <c r="J226" s="75" t="s">
        <v>223</v>
      </c>
      <c r="K226" s="212">
        <f>+E226/I226</f>
        <v>923770254.25465608</v>
      </c>
      <c r="L226" s="173" t="s">
        <v>178</v>
      </c>
      <c r="N226" s="217">
        <f>+H226-K226+N225</f>
        <v>-1.3990328311920166</v>
      </c>
    </row>
    <row r="227" spans="1:18" ht="15" x14ac:dyDescent="0.25">
      <c r="A227" s="178" t="s">
        <v>536</v>
      </c>
      <c r="B227" s="354" t="s">
        <v>147</v>
      </c>
      <c r="C227" s="158" t="s">
        <v>51</v>
      </c>
      <c r="D227" s="55" t="s">
        <v>143</v>
      </c>
      <c r="E227" s="118">
        <v>1140462203</v>
      </c>
      <c r="F227" s="4" t="s">
        <v>224</v>
      </c>
      <c r="G227" s="206">
        <v>43017</v>
      </c>
      <c r="H227" s="164">
        <v>923770253.59000003</v>
      </c>
      <c r="I227" s="39">
        <f>138.05/111.82</f>
        <v>1.2345734215703812</v>
      </c>
      <c r="J227" s="75" t="s">
        <v>225</v>
      </c>
      <c r="K227" s="212">
        <f>+E227/I227</f>
        <v>923770253.81716752</v>
      </c>
      <c r="L227" s="173" t="s">
        <v>178</v>
      </c>
      <c r="N227" s="217">
        <f>+H227-K227+N226</f>
        <v>-1.6262003183364868</v>
      </c>
    </row>
    <row r="228" spans="1:18" ht="15" x14ac:dyDescent="0.25">
      <c r="A228" s="178" t="s">
        <v>536</v>
      </c>
      <c r="B228" s="354" t="s">
        <v>148</v>
      </c>
      <c r="C228" s="158" t="s">
        <v>51</v>
      </c>
      <c r="D228" s="55" t="s">
        <v>143</v>
      </c>
      <c r="E228" s="118">
        <v>1140627428</v>
      </c>
      <c r="F228" s="4" t="s">
        <v>226</v>
      </c>
      <c r="G228" s="206">
        <v>43053</v>
      </c>
      <c r="H228" s="164">
        <v>923770253.59000003</v>
      </c>
      <c r="I228" s="39">
        <f>138.07/111.82</f>
        <v>1.2347522804507245</v>
      </c>
      <c r="J228" s="75" t="s">
        <v>227</v>
      </c>
      <c r="K228" s="212">
        <f>+E228/I228</f>
        <v>923770254.21134198</v>
      </c>
      <c r="L228" s="173" t="s">
        <v>178</v>
      </c>
      <c r="N228" s="217">
        <f>+H228-K228+N227</f>
        <v>-2.2475422620773315</v>
      </c>
      <c r="O228" s="849"/>
      <c r="P228" s="849"/>
      <c r="Q228" s="849"/>
    </row>
    <row r="229" spans="1:18" ht="15" x14ac:dyDescent="0.25">
      <c r="A229" s="178" t="s">
        <v>536</v>
      </c>
      <c r="B229" s="354" t="s">
        <v>149</v>
      </c>
      <c r="C229" s="158" t="s">
        <v>51</v>
      </c>
      <c r="D229" s="55" t="s">
        <v>143</v>
      </c>
      <c r="E229" s="118">
        <v>1142692734</v>
      </c>
      <c r="F229" s="4" t="s">
        <v>228</v>
      </c>
      <c r="G229" s="206">
        <v>43023</v>
      </c>
      <c r="H229" s="164">
        <v>923770253.59000003</v>
      </c>
      <c r="I229" s="39">
        <f>138.32/111.82</f>
        <v>1.2369880164550171</v>
      </c>
      <c r="J229" s="75" t="s">
        <v>229</v>
      </c>
      <c r="K229" s="212">
        <f>+E229/I229</f>
        <v>923770253.87420464</v>
      </c>
      <c r="L229" s="173" t="s">
        <v>178</v>
      </c>
      <c r="N229" s="217">
        <f>+H229-K229+N228</f>
        <v>-2.5317468643188477</v>
      </c>
    </row>
    <row r="230" spans="1:18" ht="15" x14ac:dyDescent="0.25">
      <c r="A230" s="178" t="s">
        <v>536</v>
      </c>
      <c r="B230" s="354" t="s">
        <v>150</v>
      </c>
      <c r="C230" s="158" t="s">
        <v>51</v>
      </c>
      <c r="D230" s="55" t="s">
        <v>143</v>
      </c>
      <c r="E230" s="118">
        <v>1147071184</v>
      </c>
      <c r="F230" s="4" t="s">
        <v>230</v>
      </c>
      <c r="G230" s="206">
        <v>43116</v>
      </c>
      <c r="H230" s="164">
        <v>923770253.59000003</v>
      </c>
      <c r="I230" s="39">
        <f>138.85/111.82</f>
        <v>1.2417277767841173</v>
      </c>
      <c r="J230" s="75" t="s">
        <v>231</v>
      </c>
      <c r="K230" s="212">
        <f>+E230/I230</f>
        <v>923770254.19431043</v>
      </c>
      <c r="L230" s="173" t="s">
        <v>178</v>
      </c>
      <c r="M230" s="1" t="s">
        <v>1006</v>
      </c>
      <c r="N230" s="217">
        <f>+H230-K230+N229</f>
        <v>-3.1360572576522827</v>
      </c>
    </row>
    <row r="231" spans="1:18" ht="15" x14ac:dyDescent="0.25">
      <c r="A231" s="178" t="s">
        <v>536</v>
      </c>
      <c r="B231" s="354" t="s">
        <v>151</v>
      </c>
      <c r="C231" s="158" t="s">
        <v>51</v>
      </c>
      <c r="D231" s="55" t="s">
        <v>143</v>
      </c>
      <c r="E231" s="118">
        <v>1154258450</v>
      </c>
      <c r="F231" s="4" t="s">
        <v>232</v>
      </c>
      <c r="G231" s="206">
        <v>43150</v>
      </c>
      <c r="H231" s="164">
        <v>923770253.59000003</v>
      </c>
      <c r="I231" s="39">
        <f>139.72/111.82</f>
        <v>1.2495081380790556</v>
      </c>
      <c r="J231" s="75" t="s">
        <v>233</v>
      </c>
      <c r="K231" s="212">
        <f>+E231/I231</f>
        <v>923770253.9292872</v>
      </c>
      <c r="L231" s="173" t="s">
        <v>178</v>
      </c>
      <c r="M231" s="1" t="s">
        <v>986</v>
      </c>
      <c r="N231" s="217">
        <f>+H231-K231+N230</f>
        <v>-3.4753444194793701</v>
      </c>
    </row>
    <row r="232" spans="1:18" ht="15" x14ac:dyDescent="0.25">
      <c r="A232" s="178" t="s">
        <v>536</v>
      </c>
      <c r="B232" s="354" t="s">
        <v>179</v>
      </c>
      <c r="C232" s="158" t="s">
        <v>51</v>
      </c>
      <c r="D232" s="55" t="s">
        <v>143</v>
      </c>
      <c r="E232" s="118">
        <v>1162437063</v>
      </c>
      <c r="F232" s="4" t="s">
        <v>234</v>
      </c>
      <c r="G232" s="206">
        <v>43171</v>
      </c>
      <c r="H232" s="164">
        <v>923770253.59000003</v>
      </c>
      <c r="I232" s="39">
        <f>140.71/111.82</f>
        <v>1.2583616526560546</v>
      </c>
      <c r="J232" s="75" t="s">
        <v>235</v>
      </c>
      <c r="K232" s="212">
        <f>+E232/I232</f>
        <v>923770253.60429239</v>
      </c>
      <c r="L232" s="173" t="s">
        <v>178</v>
      </c>
      <c r="M232" s="1" t="s">
        <v>1005</v>
      </c>
      <c r="N232" s="217">
        <f>+H232-K232+N231</f>
        <v>-3.4896367788314819</v>
      </c>
    </row>
    <row r="233" spans="1:18" ht="15" x14ac:dyDescent="0.25">
      <c r="A233" s="178" t="s">
        <v>536</v>
      </c>
      <c r="B233" s="354" t="s">
        <v>180</v>
      </c>
      <c r="C233" s="158" t="s">
        <v>51</v>
      </c>
      <c r="D233" s="55" t="s">
        <v>143</v>
      </c>
      <c r="E233" s="118">
        <v>1165245880</v>
      </c>
      <c r="F233" s="4" t="s">
        <v>236</v>
      </c>
      <c r="G233" s="206">
        <v>43209</v>
      </c>
      <c r="H233" s="164">
        <v>923770253.59000003</v>
      </c>
      <c r="I233" s="77">
        <f>141.05/111.82</f>
        <v>1.2614022536218925</v>
      </c>
      <c r="J233" s="75" t="s">
        <v>237</v>
      </c>
      <c r="K233" s="212">
        <f>+E233/I233</f>
        <v>923770253.82204878</v>
      </c>
      <c r="L233" s="173" t="s">
        <v>178</v>
      </c>
      <c r="M233" s="1" t="s">
        <v>1004</v>
      </c>
      <c r="N233" s="217">
        <f>+H233-K233+N232</f>
        <v>-3.721685528755188</v>
      </c>
    </row>
    <row r="234" spans="1:18" ht="15" x14ac:dyDescent="0.25">
      <c r="A234" s="178" t="s">
        <v>536</v>
      </c>
      <c r="B234" s="354" t="s">
        <v>181</v>
      </c>
      <c r="C234" s="158" t="s">
        <v>51</v>
      </c>
      <c r="D234" s="55" t="s">
        <v>143</v>
      </c>
      <c r="E234" s="118">
        <v>1170615677</v>
      </c>
      <c r="F234" s="4" t="s">
        <v>293</v>
      </c>
      <c r="G234" s="206">
        <v>43237</v>
      </c>
      <c r="H234" s="164">
        <v>923770253.59000003</v>
      </c>
      <c r="I234" s="77">
        <f>141.7/111.82</f>
        <v>1.2672151672330532</v>
      </c>
      <c r="J234" s="75" t="s">
        <v>200</v>
      </c>
      <c r="K234" s="212">
        <f>+E234/I234</f>
        <v>923770254.07297099</v>
      </c>
      <c r="L234" s="173" t="s">
        <v>178</v>
      </c>
      <c r="M234" s="1" t="s">
        <v>982</v>
      </c>
      <c r="N234" s="217">
        <f>+H234-K234+N233</f>
        <v>-4.2046564817428589</v>
      </c>
    </row>
    <row r="235" spans="1:18" ht="15" x14ac:dyDescent="0.25">
      <c r="A235" s="178" t="s">
        <v>536</v>
      </c>
      <c r="B235" s="354" t="s">
        <v>182</v>
      </c>
      <c r="C235" s="158" t="s">
        <v>51</v>
      </c>
      <c r="D235" s="55" t="s">
        <v>143</v>
      </c>
      <c r="E235" s="118">
        <v>1173589718</v>
      </c>
      <c r="F235" s="4" t="s">
        <v>294</v>
      </c>
      <c r="G235" s="206">
        <v>43279</v>
      </c>
      <c r="H235" s="164">
        <v>923770253.59000003</v>
      </c>
      <c r="I235" s="77">
        <f>142.06/111.82</f>
        <v>1.2704346270792346</v>
      </c>
      <c r="J235" s="75" t="s">
        <v>295</v>
      </c>
      <c r="K235" s="212">
        <f>+E235/I235</f>
        <v>923770253.88399255</v>
      </c>
      <c r="L235" s="173" t="s">
        <v>178</v>
      </c>
      <c r="M235" s="1" t="s">
        <v>1003</v>
      </c>
      <c r="N235" s="217">
        <f>+H235-K235+N234</f>
        <v>-4.498649001121521</v>
      </c>
    </row>
    <row r="236" spans="1:18" ht="15" x14ac:dyDescent="0.25">
      <c r="A236" s="178" t="s">
        <v>536</v>
      </c>
      <c r="B236" s="354" t="s">
        <v>183</v>
      </c>
      <c r="C236" s="158" t="s">
        <v>51</v>
      </c>
      <c r="D236" s="55" t="s">
        <v>143</v>
      </c>
      <c r="E236" s="118">
        <v>1175407188</v>
      </c>
      <c r="F236" s="4" t="s">
        <v>300</v>
      </c>
      <c r="G236" s="206">
        <v>43305</v>
      </c>
      <c r="H236" s="164">
        <v>923770253.59000003</v>
      </c>
      <c r="I236" s="77">
        <f>142.28/111.82</f>
        <v>1.272402074763012</v>
      </c>
      <c r="J236" s="75" t="s">
        <v>301</v>
      </c>
      <c r="K236" s="212">
        <f>+E236/I236</f>
        <v>923770254.16193414</v>
      </c>
      <c r="L236" s="173" t="s">
        <v>178</v>
      </c>
      <c r="M236" s="1" t="s">
        <v>980</v>
      </c>
      <c r="N236" s="217">
        <f>+H236-K236+N235</f>
        <v>-5.0705831050872803</v>
      </c>
    </row>
    <row r="237" spans="1:18" ht="15" x14ac:dyDescent="0.25">
      <c r="A237" s="178" t="s">
        <v>536</v>
      </c>
      <c r="B237" s="354" t="s">
        <v>184</v>
      </c>
      <c r="C237" s="158" t="s">
        <v>51</v>
      </c>
      <c r="D237" s="55" t="s">
        <v>143</v>
      </c>
      <c r="E237" s="118">
        <v>1173920167</v>
      </c>
      <c r="F237" s="4" t="s">
        <v>303</v>
      </c>
      <c r="G237" s="206">
        <v>43333</v>
      </c>
      <c r="H237" s="164">
        <v>923770253.59000003</v>
      </c>
      <c r="I237" s="77">
        <f>142.1/111.82</f>
        <v>1.2707923448399214</v>
      </c>
      <c r="J237" s="75" t="s">
        <v>304</v>
      </c>
      <c r="K237" s="212">
        <f>+E237/I237</f>
        <v>923770253.86305404</v>
      </c>
      <c r="L237" s="173" t="s">
        <v>178</v>
      </c>
      <c r="M237" s="1" t="s">
        <v>1002</v>
      </c>
      <c r="N237" s="217">
        <f>+H237-K237+N236</f>
        <v>-5.3436371088027954</v>
      </c>
    </row>
    <row r="238" spans="1:18" ht="28.5" x14ac:dyDescent="0.25">
      <c r="A238" s="178" t="s">
        <v>536</v>
      </c>
      <c r="B238" s="354" t="s">
        <v>186</v>
      </c>
      <c r="C238" s="158" t="s">
        <v>51</v>
      </c>
      <c r="D238" s="55" t="s">
        <v>143</v>
      </c>
      <c r="E238" s="118">
        <v>1177224657</v>
      </c>
      <c r="F238" s="4" t="s">
        <v>314</v>
      </c>
      <c r="G238" s="206">
        <v>43384</v>
      </c>
      <c r="H238" s="164">
        <v>923770253.59000003</v>
      </c>
      <c r="I238" s="77">
        <f>142.5/111.82</f>
        <v>1.2743695224467895</v>
      </c>
      <c r="J238" s="75" t="s">
        <v>317</v>
      </c>
      <c r="K238" s="212">
        <f>+E238/I238</f>
        <v>923770253.65431583</v>
      </c>
      <c r="L238" s="173" t="s">
        <v>668</v>
      </c>
      <c r="M238" s="1" t="s">
        <v>977</v>
      </c>
      <c r="N238" s="217">
        <f>+H238-K238+N237</f>
        <v>-5.4079529047012329</v>
      </c>
    </row>
    <row r="239" spans="1:18" ht="15" x14ac:dyDescent="0.25">
      <c r="A239" s="178" t="s">
        <v>536</v>
      </c>
      <c r="B239" s="354" t="s">
        <v>188</v>
      </c>
      <c r="C239" s="158" t="s">
        <v>51</v>
      </c>
      <c r="D239" s="55" t="s">
        <v>143</v>
      </c>
      <c r="E239" s="118">
        <v>1177224657</v>
      </c>
      <c r="F239" s="4" t="s">
        <v>318</v>
      </c>
      <c r="G239" s="206">
        <v>43384</v>
      </c>
      <c r="H239" s="164">
        <v>923770253.59000003</v>
      </c>
      <c r="I239" s="77">
        <f>142.5/111.82</f>
        <v>1.2743695224467895</v>
      </c>
      <c r="J239" s="75" t="s">
        <v>319</v>
      </c>
      <c r="K239" s="212">
        <f>+E239/I239</f>
        <v>923770253.65431583</v>
      </c>
      <c r="L239" s="173" t="s">
        <v>178</v>
      </c>
      <c r="M239" s="1" t="s">
        <v>977</v>
      </c>
      <c r="N239" s="217">
        <f>+H239-K239+N238</f>
        <v>-5.4722687005996704</v>
      </c>
    </row>
    <row r="240" spans="1:18" ht="15" x14ac:dyDescent="0.25">
      <c r="A240" s="178" t="s">
        <v>536</v>
      </c>
      <c r="B240" s="354" t="s">
        <v>190</v>
      </c>
      <c r="C240" s="158" t="s">
        <v>51</v>
      </c>
      <c r="D240" s="55" t="s">
        <v>143</v>
      </c>
      <c r="E240" s="118">
        <v>1178629066</v>
      </c>
      <c r="F240" s="4" t="s">
        <v>322</v>
      </c>
      <c r="G240" s="206">
        <v>43431</v>
      </c>
      <c r="H240" s="164">
        <v>923770253.59000003</v>
      </c>
      <c r="I240" s="77">
        <f>142.67/111.82</f>
        <v>1.2758898229297084</v>
      </c>
      <c r="J240" s="75" t="s">
        <v>319</v>
      </c>
      <c r="K240" s="212">
        <f>+E240/I240</f>
        <v>923770254.15378153</v>
      </c>
      <c r="L240" s="173" t="s">
        <v>178</v>
      </c>
      <c r="M240" s="1" t="s">
        <v>975</v>
      </c>
      <c r="N240" s="217">
        <f>+H240-K240+N239</f>
        <v>-6.0360502004623413</v>
      </c>
    </row>
    <row r="241" spans="1:14" ht="15" x14ac:dyDescent="0.25">
      <c r="A241" s="178" t="s">
        <v>536</v>
      </c>
      <c r="B241" s="354" t="s">
        <v>192</v>
      </c>
      <c r="C241" s="158" t="s">
        <v>51</v>
      </c>
      <c r="D241" s="55" t="s">
        <v>143</v>
      </c>
      <c r="E241" s="118">
        <v>1180033474</v>
      </c>
      <c r="F241" s="4" t="s">
        <v>330</v>
      </c>
      <c r="G241" s="206">
        <v>43445</v>
      </c>
      <c r="H241" s="164">
        <v>923770253.59000003</v>
      </c>
      <c r="I241" s="77">
        <f>142.84/111.82</f>
        <v>1.2774101234126276</v>
      </c>
      <c r="J241" s="75" t="s">
        <v>329</v>
      </c>
      <c r="K241" s="212">
        <f>+E241/I241</f>
        <v>923770253.86922419</v>
      </c>
      <c r="L241" s="173" t="s">
        <v>178</v>
      </c>
      <c r="M241" s="1" t="s">
        <v>1001</v>
      </c>
      <c r="N241" s="217">
        <f>+H241-K241+N240</f>
        <v>-6.3152743577957153</v>
      </c>
    </row>
    <row r="242" spans="1:14" ht="15" x14ac:dyDescent="0.25">
      <c r="A242" s="178" t="s">
        <v>536</v>
      </c>
      <c r="B242" s="354" t="s">
        <v>246</v>
      </c>
      <c r="C242" s="158" t="s">
        <v>51</v>
      </c>
      <c r="D242" s="55" t="s">
        <v>143</v>
      </c>
      <c r="E242" s="118">
        <v>1180033474</v>
      </c>
      <c r="F242" s="4" t="s">
        <v>331</v>
      </c>
      <c r="G242" s="206">
        <v>43445</v>
      </c>
      <c r="H242" s="164">
        <v>923770253.59000003</v>
      </c>
      <c r="I242" s="77">
        <f>142.84/111.82</f>
        <v>1.2774101234126276</v>
      </c>
      <c r="J242" s="75" t="s">
        <v>329</v>
      </c>
      <c r="K242" s="212">
        <f>+E242/I242</f>
        <v>923770253.86922419</v>
      </c>
      <c r="L242" s="173" t="s">
        <v>178</v>
      </c>
      <c r="M242" s="1" t="s">
        <v>1001</v>
      </c>
      <c r="N242" s="217">
        <f>+H242-K242+N241</f>
        <v>-6.5944985151290894</v>
      </c>
    </row>
    <row r="243" spans="1:14" ht="15" x14ac:dyDescent="0.25">
      <c r="A243" s="178" t="s">
        <v>536</v>
      </c>
      <c r="B243" s="354" t="s">
        <v>247</v>
      </c>
      <c r="C243" s="158" t="s">
        <v>51</v>
      </c>
      <c r="D243" s="55" t="s">
        <v>143</v>
      </c>
      <c r="E243" s="118">
        <v>1190690455</v>
      </c>
      <c r="F243" s="4" t="s">
        <v>339</v>
      </c>
      <c r="G243" s="206">
        <v>43515</v>
      </c>
      <c r="H243" s="164">
        <v>923770253.59000003</v>
      </c>
      <c r="I243" s="77">
        <f>100.6/78.05</f>
        <v>1.2889173606662396</v>
      </c>
      <c r="J243" s="75" t="s">
        <v>340</v>
      </c>
      <c r="K243" s="212">
        <f>+E243/I243</f>
        <v>923791153.20825052</v>
      </c>
      <c r="L243" s="173" t="s">
        <v>178</v>
      </c>
      <c r="M243" s="1" t="s">
        <v>1000</v>
      </c>
      <c r="N243" s="217">
        <f>+H243-K243+N242</f>
        <v>-20906.212749004364</v>
      </c>
    </row>
    <row r="244" spans="1:14" ht="15" x14ac:dyDescent="0.25">
      <c r="A244" s="178" t="s">
        <v>536</v>
      </c>
      <c r="B244" s="354" t="s">
        <v>248</v>
      </c>
      <c r="C244" s="158" t="s">
        <v>51</v>
      </c>
      <c r="D244" s="55" t="s">
        <v>143</v>
      </c>
      <c r="E244" s="118">
        <v>1197547273</v>
      </c>
      <c r="F244" s="4" t="s">
        <v>344</v>
      </c>
      <c r="G244" s="206">
        <v>43544</v>
      </c>
      <c r="H244" s="164">
        <v>923770253.59000003</v>
      </c>
      <c r="I244" s="77">
        <f>101.18/78.05</f>
        <v>1.2963484945547727</v>
      </c>
      <c r="J244" s="75" t="s">
        <v>345</v>
      </c>
      <c r="K244" s="212">
        <f>+E244/I244</f>
        <v>923784983.76803708</v>
      </c>
      <c r="L244" s="173" t="s">
        <v>178</v>
      </c>
      <c r="M244" s="1" t="s">
        <v>999</v>
      </c>
      <c r="N244" s="217">
        <f>+H244-K244+N243</f>
        <v>-35636.39078605175</v>
      </c>
    </row>
    <row r="245" spans="1:14" ht="15" x14ac:dyDescent="0.25">
      <c r="A245" s="178" t="s">
        <v>536</v>
      </c>
      <c r="B245" s="354" t="s">
        <v>249</v>
      </c>
      <c r="C245" s="158" t="s">
        <v>51</v>
      </c>
      <c r="D245" s="55" t="s">
        <v>143</v>
      </c>
      <c r="E245" s="118">
        <v>1202759891</v>
      </c>
      <c r="F245" s="4" t="s">
        <v>400</v>
      </c>
      <c r="G245" s="206">
        <v>43580</v>
      </c>
      <c r="H245" s="164">
        <v>923770253.59000003</v>
      </c>
      <c r="I245" s="77">
        <f>101.62/78.05</f>
        <v>1.3019859064702115</v>
      </c>
      <c r="J245" s="75" t="s">
        <v>347</v>
      </c>
      <c r="K245" s="212">
        <f>+E245/I245</f>
        <v>923788717.6987797</v>
      </c>
      <c r="L245" s="173" t="s">
        <v>178</v>
      </c>
      <c r="N245" s="217">
        <f>+H245-K245+N244</f>
        <v>-54100.499565720558</v>
      </c>
    </row>
    <row r="246" spans="1:14" ht="42.75" x14ac:dyDescent="0.25">
      <c r="A246" s="178" t="s">
        <v>536</v>
      </c>
      <c r="B246" s="354" t="s">
        <v>250</v>
      </c>
      <c r="C246" s="158" t="s">
        <v>51</v>
      </c>
      <c r="D246" s="55" t="s">
        <v>143</v>
      </c>
      <c r="E246" s="118">
        <v>1208653662.2483025</v>
      </c>
      <c r="F246" s="205" t="s">
        <v>420</v>
      </c>
      <c r="G246" s="179">
        <v>43612</v>
      </c>
      <c r="H246" s="164">
        <v>923770254</v>
      </c>
      <c r="I246" s="77">
        <f>102.12/78.05</f>
        <v>1.3083920563741192</v>
      </c>
      <c r="J246" s="75" t="s">
        <v>401</v>
      </c>
      <c r="K246" s="212">
        <f>+E246/I246</f>
        <v>923770254.00000012</v>
      </c>
      <c r="L246" s="173" t="s">
        <v>458</v>
      </c>
      <c r="M246" s="1" t="s">
        <v>998</v>
      </c>
      <c r="N246" s="217">
        <f>+H246-K246+N245</f>
        <v>-54100.499565839767</v>
      </c>
    </row>
    <row r="247" spans="1:14" ht="15" x14ac:dyDescent="0.25">
      <c r="A247" s="178" t="s">
        <v>536</v>
      </c>
      <c r="B247" s="354" t="s">
        <v>669</v>
      </c>
      <c r="C247" s="158" t="s">
        <v>51</v>
      </c>
      <c r="D247" s="55" t="s">
        <v>143</v>
      </c>
      <c r="E247" s="118">
        <v>1208653662.2483025</v>
      </c>
      <c r="F247" s="205"/>
      <c r="G247" s="179">
        <v>43612</v>
      </c>
      <c r="H247" s="164">
        <v>923770254</v>
      </c>
      <c r="I247" s="77">
        <f>102.12/78.05</f>
        <v>1.3083920563741192</v>
      </c>
      <c r="J247" s="75" t="s">
        <v>401</v>
      </c>
      <c r="K247" s="212">
        <f>+E247/I247</f>
        <v>923770254.00000012</v>
      </c>
      <c r="L247" s="173"/>
      <c r="M247" s="1" t="s">
        <v>998</v>
      </c>
      <c r="N247" s="217">
        <f>+H247-K247+N246</f>
        <v>-54100.499565958977</v>
      </c>
    </row>
    <row r="248" spans="1:14" ht="15" x14ac:dyDescent="0.25">
      <c r="A248" s="178" t="s">
        <v>536</v>
      </c>
      <c r="B248" s="354" t="s">
        <v>670</v>
      </c>
      <c r="C248" s="158" t="s">
        <v>51</v>
      </c>
      <c r="D248" s="55" t="s">
        <v>143</v>
      </c>
      <c r="E248" s="118">
        <v>1104224629.5033953</v>
      </c>
      <c r="F248" s="205"/>
      <c r="G248" s="179">
        <v>43612</v>
      </c>
      <c r="H248" s="164">
        <v>852687174</v>
      </c>
      <c r="I248" s="77">
        <f>102.12/78.05</f>
        <v>1.3083920563741192</v>
      </c>
      <c r="J248" s="75" t="s">
        <v>401</v>
      </c>
      <c r="K248" s="212">
        <f>+E248/I248</f>
        <v>843955467.41813552</v>
      </c>
      <c r="L248" s="173"/>
      <c r="M248" s="1" t="s">
        <v>998</v>
      </c>
      <c r="N248" s="217">
        <f>+H248-K248+N247</f>
        <v>8677606.0822985172</v>
      </c>
    </row>
    <row r="249" spans="1:14" ht="28.5" x14ac:dyDescent="0.25">
      <c r="A249" s="178" t="s">
        <v>536</v>
      </c>
      <c r="B249" s="354" t="s">
        <v>671</v>
      </c>
      <c r="C249" s="158" t="s">
        <v>51</v>
      </c>
      <c r="D249" s="55" t="s">
        <v>143</v>
      </c>
      <c r="E249" s="118">
        <v>11552029.939495197</v>
      </c>
      <c r="F249" s="4" t="s">
        <v>672</v>
      </c>
      <c r="G249" s="206">
        <v>43748</v>
      </c>
      <c r="H249" s="164"/>
      <c r="I249" s="77">
        <f>103.26/78.05</f>
        <v>1.322998078155029</v>
      </c>
      <c r="J249" s="75" t="s">
        <v>463</v>
      </c>
      <c r="K249" s="212">
        <f>+E249/I249</f>
        <v>8731705.7599999998</v>
      </c>
      <c r="L249" s="173" t="s">
        <v>673</v>
      </c>
      <c r="M249" s="1" t="s">
        <v>997</v>
      </c>
      <c r="N249" s="217">
        <f>+H249-K249+N248</f>
        <v>-54099.677701482549</v>
      </c>
    </row>
    <row r="250" spans="1:14" ht="42.75" x14ac:dyDescent="0.25">
      <c r="A250" s="178" t="s">
        <v>536</v>
      </c>
      <c r="B250" s="354" t="s">
        <v>427</v>
      </c>
      <c r="C250" s="158" t="s">
        <v>51</v>
      </c>
      <c r="D250" s="55" t="s">
        <v>143</v>
      </c>
      <c r="E250" s="118">
        <v>1128103492.4694428</v>
      </c>
      <c r="F250" s="4" t="s">
        <v>428</v>
      </c>
      <c r="G250" s="206">
        <v>43748</v>
      </c>
      <c r="H250" s="164">
        <v>852687174</v>
      </c>
      <c r="I250" s="77">
        <f>103.26/78.05</f>
        <v>1.322998078155029</v>
      </c>
      <c r="J250" s="75" t="s">
        <v>463</v>
      </c>
      <c r="K250" s="212">
        <f>+E250/I250</f>
        <v>852687174</v>
      </c>
      <c r="L250" s="173" t="s">
        <v>464</v>
      </c>
      <c r="M250" s="1" t="s">
        <v>997</v>
      </c>
      <c r="N250" s="217">
        <f>+H250-K250+N249</f>
        <v>-54099.677701482549</v>
      </c>
    </row>
    <row r="251" spans="1:14" ht="15" x14ac:dyDescent="0.25">
      <c r="A251" s="178" t="s">
        <v>536</v>
      </c>
      <c r="B251" s="354" t="s">
        <v>459</v>
      </c>
      <c r="C251" s="158" t="s">
        <v>51</v>
      </c>
      <c r="D251" s="55" t="s">
        <v>143</v>
      </c>
      <c r="E251" s="118">
        <v>1128103492.4694428</v>
      </c>
      <c r="F251" s="4" t="s">
        <v>460</v>
      </c>
      <c r="G251" s="206">
        <v>43748</v>
      </c>
      <c r="H251" s="164">
        <v>852687174</v>
      </c>
      <c r="I251" s="77">
        <f>103.26/78.05</f>
        <v>1.322998078155029</v>
      </c>
      <c r="J251" s="75" t="s">
        <v>463</v>
      </c>
      <c r="K251" s="212">
        <f>+E251/I251</f>
        <v>852687174</v>
      </c>
      <c r="L251" s="173"/>
      <c r="M251" s="1" t="s">
        <v>997</v>
      </c>
      <c r="N251" s="217">
        <f>+H251-K251+N250</f>
        <v>-54099.677701482549</v>
      </c>
    </row>
    <row r="252" spans="1:14" ht="15" x14ac:dyDescent="0.25">
      <c r="A252" s="178" t="s">
        <v>536</v>
      </c>
      <c r="B252" s="354" t="s">
        <v>461</v>
      </c>
      <c r="C252" s="158" t="s">
        <v>51</v>
      </c>
      <c r="D252" s="55" t="s">
        <v>143</v>
      </c>
      <c r="E252" s="118">
        <v>1128103492.4694428</v>
      </c>
      <c r="F252" s="4" t="s">
        <v>462</v>
      </c>
      <c r="G252" s="206">
        <v>43748</v>
      </c>
      <c r="H252" s="164">
        <v>852687174</v>
      </c>
      <c r="I252" s="77">
        <f>103.26/78.05</f>
        <v>1.322998078155029</v>
      </c>
      <c r="J252" s="75" t="s">
        <v>463</v>
      </c>
      <c r="K252" s="212">
        <f>+E252/I252</f>
        <v>852687174</v>
      </c>
      <c r="L252" s="173"/>
      <c r="M252" s="1" t="s">
        <v>997</v>
      </c>
      <c r="N252" s="217">
        <f>+H252-K252+N251</f>
        <v>-54099.677701482549</v>
      </c>
    </row>
    <row r="253" spans="1:14" ht="15" x14ac:dyDescent="0.25">
      <c r="A253" s="178" t="s">
        <v>536</v>
      </c>
      <c r="B253" s="354" t="s">
        <v>465</v>
      </c>
      <c r="C253" s="158" t="s">
        <v>51</v>
      </c>
      <c r="D253" s="55" t="s">
        <v>143</v>
      </c>
      <c r="E253" s="118">
        <v>1128103492.4694428</v>
      </c>
      <c r="F253" s="4" t="s">
        <v>466</v>
      </c>
      <c r="G253" s="206">
        <v>43748</v>
      </c>
      <c r="H253" s="164">
        <v>852687174</v>
      </c>
      <c r="I253" s="77">
        <f>103.26/78.05</f>
        <v>1.322998078155029</v>
      </c>
      <c r="J253" s="75" t="s">
        <v>463</v>
      </c>
      <c r="K253" s="212">
        <f>+E253/I253</f>
        <v>852687174</v>
      </c>
      <c r="L253" s="173"/>
      <c r="M253" s="1" t="s">
        <v>997</v>
      </c>
      <c r="N253" s="217">
        <f>+H253-K253+N252</f>
        <v>-54099.677701482549</v>
      </c>
    </row>
    <row r="254" spans="1:14" ht="15" x14ac:dyDescent="0.25">
      <c r="A254" s="178" t="s">
        <v>536</v>
      </c>
      <c r="B254" s="354" t="s">
        <v>467</v>
      </c>
      <c r="C254" s="158" t="s">
        <v>51</v>
      </c>
      <c r="D254" s="55" t="s">
        <v>143</v>
      </c>
      <c r="E254" s="118">
        <v>1128103492.4694428</v>
      </c>
      <c r="F254" s="4" t="s">
        <v>468</v>
      </c>
      <c r="G254" s="206">
        <v>43748</v>
      </c>
      <c r="H254" s="164">
        <v>852687174</v>
      </c>
      <c r="I254" s="77">
        <f>103.26/78.05</f>
        <v>1.322998078155029</v>
      </c>
      <c r="J254" s="75" t="s">
        <v>463</v>
      </c>
      <c r="K254" s="212">
        <f>+E254/I254</f>
        <v>852687174</v>
      </c>
      <c r="L254" s="173"/>
      <c r="M254" s="1" t="s">
        <v>997</v>
      </c>
      <c r="N254" s="217">
        <f>+H254-K254+N253</f>
        <v>-54099.677701482549</v>
      </c>
    </row>
    <row r="255" spans="1:14" ht="15" x14ac:dyDescent="0.25">
      <c r="A255" s="178" t="s">
        <v>536</v>
      </c>
      <c r="B255" s="354" t="s">
        <v>674</v>
      </c>
      <c r="C255" s="158" t="s">
        <v>51</v>
      </c>
      <c r="D255" s="55" t="s">
        <v>143</v>
      </c>
      <c r="E255" s="118">
        <f>142220.912723917</f>
        <v>142220.91272391699</v>
      </c>
      <c r="F255" s="4"/>
      <c r="G255" s="206">
        <v>43748</v>
      </c>
      <c r="H255" s="164"/>
      <c r="I255" s="77">
        <f>103.26/78.05</f>
        <v>1.322998078155029</v>
      </c>
      <c r="J255" s="75" t="s">
        <v>463</v>
      </c>
      <c r="K255" s="212">
        <f>+E255/I255</f>
        <v>107498.95640230215</v>
      </c>
      <c r="L255" s="173"/>
      <c r="M255" s="1" t="s">
        <v>997</v>
      </c>
      <c r="N255" s="217">
        <f>+H255-K255+N254</f>
        <v>-161598.63410378469</v>
      </c>
    </row>
    <row r="256" spans="1:14" ht="15" x14ac:dyDescent="0.25">
      <c r="A256" s="178" t="s">
        <v>536</v>
      </c>
      <c r="B256" s="354" t="s">
        <v>675</v>
      </c>
      <c r="C256" s="158" t="s">
        <v>51</v>
      </c>
      <c r="D256" s="55" t="s">
        <v>143</v>
      </c>
      <c r="E256" s="118">
        <v>1134002930</v>
      </c>
      <c r="F256" s="4" t="s">
        <v>676</v>
      </c>
      <c r="G256" s="206">
        <v>43844</v>
      </c>
      <c r="H256" s="164">
        <v>852687174</v>
      </c>
      <c r="I256" s="77">
        <f>103.8/78.05</f>
        <v>1.3299167200512492</v>
      </c>
      <c r="J256" s="75" t="s">
        <v>474</v>
      </c>
      <c r="K256" s="212">
        <f>+E256/I256</f>
        <v>852687174.24373794</v>
      </c>
      <c r="L256" s="173" t="s">
        <v>677</v>
      </c>
      <c r="M256" s="1" t="s">
        <v>996</v>
      </c>
      <c r="N256" s="217">
        <f>+H256-K256+N255</f>
        <v>-161598.87784172071</v>
      </c>
    </row>
    <row r="257" spans="1:18" ht="28.5" x14ac:dyDescent="0.25">
      <c r="A257" s="178" t="s">
        <v>536</v>
      </c>
      <c r="B257" s="354" t="s">
        <v>678</v>
      </c>
      <c r="C257" s="158" t="s">
        <v>51</v>
      </c>
      <c r="D257" s="55" t="s">
        <v>143</v>
      </c>
      <c r="E257" s="118">
        <v>1139221904.97</v>
      </c>
      <c r="F257" s="4" t="s">
        <v>679</v>
      </c>
      <c r="G257" s="206">
        <v>43893</v>
      </c>
      <c r="H257" s="164">
        <v>852687174</v>
      </c>
      <c r="I257" s="77">
        <f>104.24/78.05</f>
        <v>1.3355541319666879</v>
      </c>
      <c r="J257" s="75" t="s">
        <v>680</v>
      </c>
      <c r="K257" s="212">
        <f>+E257/I257</f>
        <v>852995679.99720371</v>
      </c>
      <c r="L257" s="173" t="s">
        <v>681</v>
      </c>
      <c r="M257" s="1" t="s">
        <v>995</v>
      </c>
      <c r="N257" s="217">
        <f>+H257-K257+N256</f>
        <v>-470104.8750454284</v>
      </c>
    </row>
    <row r="258" spans="1:18" ht="15" x14ac:dyDescent="0.25">
      <c r="A258" s="178" t="s">
        <v>536</v>
      </c>
      <c r="B258" s="354" t="s">
        <v>682</v>
      </c>
      <c r="C258" s="158" t="s">
        <v>51</v>
      </c>
      <c r="D258" s="55" t="s">
        <v>143</v>
      </c>
      <c r="E258" s="118">
        <v>1146457297</v>
      </c>
      <c r="F258" s="4" t="s">
        <v>683</v>
      </c>
      <c r="G258" s="206">
        <v>43906</v>
      </c>
      <c r="H258" s="164">
        <v>852687174</v>
      </c>
      <c r="I258" s="77">
        <f>104.94/78.05</f>
        <v>1.3445227418321588</v>
      </c>
      <c r="J258" s="75" t="s">
        <v>684</v>
      </c>
      <c r="K258" s="212">
        <f>+E258/I258</f>
        <v>852687173.91700017</v>
      </c>
      <c r="L258" s="173" t="s">
        <v>685</v>
      </c>
      <c r="M258" s="1" t="s">
        <v>994</v>
      </c>
      <c r="N258" s="217">
        <f>+H258-K258+N257</f>
        <v>-470104.79204560292</v>
      </c>
    </row>
    <row r="259" spans="1:18" ht="15" x14ac:dyDescent="0.25">
      <c r="A259" s="178" t="s">
        <v>536</v>
      </c>
      <c r="B259" s="354" t="s">
        <v>686</v>
      </c>
      <c r="C259" s="158" t="s">
        <v>51</v>
      </c>
      <c r="D259" s="55" t="s">
        <v>143</v>
      </c>
      <c r="E259" s="118">
        <v>1159384899</v>
      </c>
      <c r="F259" s="4" t="s">
        <v>687</v>
      </c>
      <c r="G259" s="206">
        <v>43935</v>
      </c>
      <c r="H259" s="164">
        <v>852687174</v>
      </c>
      <c r="I259" s="77">
        <f>105.53/78.05</f>
        <v>1.35208199871877</v>
      </c>
      <c r="J259" s="75" t="s">
        <v>688</v>
      </c>
      <c r="K259" s="212">
        <f>+E259/I259</f>
        <v>857481203.13607502</v>
      </c>
      <c r="L259" s="173" t="s">
        <v>689</v>
      </c>
      <c r="M259" s="1" t="s">
        <v>993</v>
      </c>
      <c r="N259" s="217">
        <f>+H259-K259+N258</f>
        <v>-5264133.9281206224</v>
      </c>
    </row>
    <row r="260" spans="1:18" ht="15" x14ac:dyDescent="0.25">
      <c r="A260" s="178" t="s">
        <v>536</v>
      </c>
      <c r="B260" s="354" t="s">
        <v>690</v>
      </c>
      <c r="C260" s="158" t="s">
        <v>51</v>
      </c>
      <c r="D260" s="55" t="s">
        <v>143</v>
      </c>
      <c r="E260" s="118">
        <v>1154760208.74</v>
      </c>
      <c r="F260" s="4" t="s">
        <v>691</v>
      </c>
      <c r="G260" s="206">
        <v>43973</v>
      </c>
      <c r="H260" s="164">
        <v>852687174</v>
      </c>
      <c r="I260" s="77">
        <f>[26]IPC!$S$13/78.05</f>
        <v>1.3542600896860988</v>
      </c>
      <c r="J260" s="75" t="s">
        <v>692</v>
      </c>
      <c r="K260" s="212">
        <f>+E260/I260</f>
        <v>852687174.00337744</v>
      </c>
      <c r="L260" s="173" t="s">
        <v>693</v>
      </c>
      <c r="M260" s="1" t="s">
        <v>992</v>
      </c>
      <c r="N260" s="217">
        <f>+H260-K260+N259</f>
        <v>-5264133.93149806</v>
      </c>
    </row>
    <row r="261" spans="1:18" ht="15" x14ac:dyDescent="0.25">
      <c r="A261" s="178" t="s">
        <v>536</v>
      </c>
      <c r="B261" s="354" t="s">
        <v>694</v>
      </c>
      <c r="C261" s="158" t="s">
        <v>51</v>
      </c>
      <c r="D261" s="55" t="s">
        <v>143</v>
      </c>
      <c r="E261" s="162">
        <v>1151045748.27</v>
      </c>
      <c r="F261" s="4" t="s">
        <v>695</v>
      </c>
      <c r="G261" s="206">
        <v>43998</v>
      </c>
      <c r="H261" s="164">
        <v>852687174</v>
      </c>
      <c r="I261" s="77">
        <f>[26]IPC!$S$14/78.05</f>
        <v>1.3499039077514414</v>
      </c>
      <c r="J261" s="75" t="s">
        <v>696</v>
      </c>
      <c r="K261" s="212">
        <f>+E261/I261</f>
        <v>852687173.99841964</v>
      </c>
      <c r="L261" s="173" t="s">
        <v>697</v>
      </c>
      <c r="M261" s="1" t="s">
        <v>991</v>
      </c>
      <c r="N261" s="217">
        <f>+H261-K261+N260</f>
        <v>-5264133.9299177025</v>
      </c>
    </row>
    <row r="262" spans="1:18" ht="15" x14ac:dyDescent="0.25">
      <c r="A262" s="178" t="s">
        <v>536</v>
      </c>
      <c r="B262" s="354" t="s">
        <v>698</v>
      </c>
      <c r="C262" s="158" t="s">
        <v>51</v>
      </c>
      <c r="D262" s="55" t="s">
        <v>143</v>
      </c>
      <c r="E262" s="162">
        <v>625016441</v>
      </c>
      <c r="F262" s="4" t="s">
        <v>699</v>
      </c>
      <c r="G262" s="206">
        <v>44026</v>
      </c>
      <c r="H262" s="164">
        <v>464728334</v>
      </c>
      <c r="I262" s="77">
        <f>[26]IPC!$S$15/78.05</f>
        <v>1.3449071108263935</v>
      </c>
      <c r="J262" s="75" t="s">
        <v>700</v>
      </c>
      <c r="K262" s="212">
        <f>+E262/I262</f>
        <v>464728334.0006668</v>
      </c>
      <c r="L262" s="173" t="s">
        <v>701</v>
      </c>
      <c r="M262" s="1" t="s">
        <v>990</v>
      </c>
      <c r="N262" s="217">
        <f>+H262-K262+N261</f>
        <v>-5264133.9305844996</v>
      </c>
    </row>
    <row r="263" spans="1:18" ht="15" x14ac:dyDescent="0.25">
      <c r="A263" s="178" t="s">
        <v>536</v>
      </c>
      <c r="B263" s="354" t="s">
        <v>858</v>
      </c>
      <c r="C263" s="158" t="s">
        <v>51</v>
      </c>
      <c r="D263" s="55" t="s">
        <v>143</v>
      </c>
      <c r="E263" s="162">
        <v>625016441</v>
      </c>
      <c r="F263" s="4" t="s">
        <v>857</v>
      </c>
      <c r="G263" s="206">
        <v>44068</v>
      </c>
      <c r="H263" s="164">
        <v>464728334</v>
      </c>
      <c r="I263" s="77">
        <f>[26]IPC!$S$16/78.05</f>
        <v>1.3449071108263935</v>
      </c>
      <c r="J263" s="75" t="s">
        <v>856</v>
      </c>
      <c r="K263" s="212">
        <f>+E263/I263</f>
        <v>464728334.0006668</v>
      </c>
      <c r="L263" s="173" t="s">
        <v>855</v>
      </c>
      <c r="M263" s="1" t="s">
        <v>854</v>
      </c>
      <c r="N263" s="217">
        <f>+H263-K263+N262</f>
        <v>-5264133.9312512968</v>
      </c>
    </row>
    <row r="264" spans="1:18" ht="15" x14ac:dyDescent="0.25">
      <c r="A264" s="178" t="s">
        <v>536</v>
      </c>
      <c r="B264" s="354" t="s">
        <v>853</v>
      </c>
      <c r="C264" s="158" t="s">
        <v>51</v>
      </c>
      <c r="D264" s="55" t="s">
        <v>143</v>
      </c>
      <c r="E264" s="162">
        <v>624956989.61000001</v>
      </c>
      <c r="F264" s="4" t="s">
        <v>852</v>
      </c>
      <c r="G264" s="206">
        <v>44088</v>
      </c>
      <c r="H264" s="164">
        <v>464728334</v>
      </c>
      <c r="I264" s="77">
        <f>[26]IPC!$S$17/78.05</f>
        <v>1.3447789878283152</v>
      </c>
      <c r="J264" s="75" t="s">
        <v>851</v>
      </c>
      <c r="K264" s="212">
        <f>+E264/I264</f>
        <v>464728401.66787827</v>
      </c>
      <c r="L264" s="173" t="s">
        <v>850</v>
      </c>
      <c r="M264" s="1" t="s">
        <v>849</v>
      </c>
      <c r="N264" s="54"/>
    </row>
    <row r="265" spans="1:18" ht="15" x14ac:dyDescent="0.25">
      <c r="A265" s="178" t="s">
        <v>536</v>
      </c>
      <c r="B265" s="853" t="s">
        <v>848</v>
      </c>
      <c r="C265" s="158" t="s">
        <v>51</v>
      </c>
      <c r="D265" s="55" t="s">
        <v>143</v>
      </c>
      <c r="E265" s="162">
        <v>624956898.61000001</v>
      </c>
      <c r="F265" s="4" t="s">
        <v>847</v>
      </c>
      <c r="G265" s="206">
        <v>44118</v>
      </c>
      <c r="H265" s="855">
        <v>464728334</v>
      </c>
      <c r="I265" s="77">
        <f>[26]IPC!$S$18/78.05</f>
        <v>1.3490070467648945</v>
      </c>
      <c r="J265" s="75" t="s">
        <v>846</v>
      </c>
      <c r="K265" s="212">
        <f>+E265/I265</f>
        <v>463271782.09241611</v>
      </c>
      <c r="L265" s="173" t="s">
        <v>845</v>
      </c>
      <c r="M265" s="1" t="s">
        <v>844</v>
      </c>
    </row>
    <row r="266" spans="1:18" ht="15" x14ac:dyDescent="0.25">
      <c r="A266" s="178" t="s">
        <v>536</v>
      </c>
      <c r="B266" s="854"/>
      <c r="C266" s="158" t="s">
        <v>51</v>
      </c>
      <c r="D266" s="55" t="s">
        <v>143</v>
      </c>
      <c r="E266" s="162">
        <v>1964898</v>
      </c>
      <c r="F266" s="4" t="s">
        <v>901</v>
      </c>
      <c r="G266" s="206">
        <v>44134</v>
      </c>
      <c r="H266" s="856"/>
      <c r="I266" s="77">
        <f>[26]IPC!$S$18/78.05</f>
        <v>1.3490070467648945</v>
      </c>
      <c r="J266" s="75" t="s">
        <v>846</v>
      </c>
      <c r="K266" s="212">
        <f>+E266/I266</f>
        <v>1456551.3239623895</v>
      </c>
      <c r="L266" s="173" t="s">
        <v>900</v>
      </c>
      <c r="M266" s="1" t="s">
        <v>899</v>
      </c>
    </row>
    <row r="267" spans="1:18" ht="15" x14ac:dyDescent="0.25">
      <c r="A267" s="178"/>
      <c r="B267" s="354" t="s">
        <v>1433</v>
      </c>
      <c r="C267" s="158" t="s">
        <v>51</v>
      </c>
      <c r="D267" s="55" t="s">
        <v>143</v>
      </c>
      <c r="E267" s="162">
        <f>626564543.07-E275</f>
        <v>625671407.25999999</v>
      </c>
      <c r="F267" s="4" t="s">
        <v>1432</v>
      </c>
      <c r="G267" s="206">
        <v>44187</v>
      </c>
      <c r="H267" s="164">
        <v>464728334</v>
      </c>
      <c r="I267" s="77">
        <f>[26]IPC!$S$20/78.05</f>
        <v>1.3463164638052532</v>
      </c>
      <c r="J267" s="75" t="s">
        <v>1427</v>
      </c>
      <c r="K267" s="212">
        <f>+E267/I267</f>
        <v>464728333.99926716</v>
      </c>
      <c r="L267" s="173" t="s">
        <v>1431</v>
      </c>
      <c r="M267" s="1" t="s">
        <v>1430</v>
      </c>
    </row>
    <row r="268" spans="1:18" ht="15" x14ac:dyDescent="0.25">
      <c r="A268" s="178"/>
      <c r="B268" s="354" t="s">
        <v>1429</v>
      </c>
      <c r="C268" s="158" t="s">
        <v>51</v>
      </c>
      <c r="D268" s="55" t="s">
        <v>143</v>
      </c>
      <c r="E268" s="162">
        <f>625671407.26</f>
        <v>625671407.25999999</v>
      </c>
      <c r="F268" s="4" t="s">
        <v>1428</v>
      </c>
      <c r="G268" s="206">
        <v>44180</v>
      </c>
      <c r="H268" s="164">
        <v>464728334</v>
      </c>
      <c r="I268" s="77">
        <f>[26]IPC!$S$20/78.05</f>
        <v>1.3463164638052532</v>
      </c>
      <c r="J268" s="75" t="s">
        <v>1427</v>
      </c>
      <c r="K268" s="212">
        <f>+E268/I268</f>
        <v>464728333.99926716</v>
      </c>
      <c r="L268" s="173" t="s">
        <v>1426</v>
      </c>
      <c r="M268" s="1" t="s">
        <v>1425</v>
      </c>
    </row>
    <row r="269" spans="1:18" s="119" customFormat="1" ht="15" x14ac:dyDescent="0.25">
      <c r="A269" s="178" t="s">
        <v>536</v>
      </c>
      <c r="B269" s="350" t="s">
        <v>702</v>
      </c>
      <c r="C269" s="350"/>
      <c r="D269" s="56"/>
      <c r="E269" s="120">
        <f>SUM(E224:E264)</f>
        <v>43580672264.789436</v>
      </c>
      <c r="F269" s="211"/>
      <c r="G269" s="210"/>
      <c r="H269" s="215">
        <f>SUM(H224:H266)</f>
        <v>34261645510.98</v>
      </c>
      <c r="I269" s="121"/>
      <c r="J269" s="216"/>
      <c r="K269" s="215">
        <f>SUM(K224:K266)</f>
        <v>34266909711.995506</v>
      </c>
      <c r="L269" s="207">
        <f>+K269-H269</f>
        <v>5264201.0155067444</v>
      </c>
      <c r="M269" s="189"/>
      <c r="O269" s="57"/>
      <c r="P269" s="57"/>
      <c r="Q269" s="57"/>
      <c r="R269" s="57"/>
    </row>
    <row r="270" spans="1:18" ht="15" x14ac:dyDescent="0.25">
      <c r="A270" s="178" t="s">
        <v>536</v>
      </c>
      <c r="B270" s="158"/>
      <c r="C270" s="158"/>
      <c r="D270" s="55"/>
      <c r="E270" s="162"/>
      <c r="F270" s="161"/>
      <c r="G270" s="206"/>
      <c r="H270" s="164"/>
      <c r="I270" s="77"/>
      <c r="J270" s="75"/>
      <c r="K270" s="163"/>
      <c r="L270" s="354"/>
      <c r="M270" s="54"/>
    </row>
    <row r="271" spans="1:18" ht="15" x14ac:dyDescent="0.25">
      <c r="A271" s="178" t="s">
        <v>536</v>
      </c>
      <c r="B271" s="214" t="s">
        <v>703</v>
      </c>
      <c r="C271" s="158"/>
      <c r="D271" s="55"/>
      <c r="E271" s="162"/>
      <c r="F271" s="161"/>
      <c r="G271" s="206"/>
      <c r="H271" s="164"/>
      <c r="I271" s="77"/>
      <c r="J271" s="75"/>
      <c r="K271" s="163"/>
      <c r="L271" s="354"/>
      <c r="M271" s="54"/>
    </row>
    <row r="272" spans="1:18" ht="15" x14ac:dyDescent="0.25">
      <c r="A272" s="178" t="s">
        <v>536</v>
      </c>
      <c r="B272" s="355" t="s">
        <v>704</v>
      </c>
      <c r="C272" s="158" t="s">
        <v>843</v>
      </c>
      <c r="D272" s="55" t="s">
        <v>143</v>
      </c>
      <c r="E272" s="118">
        <v>496102</v>
      </c>
      <c r="F272" s="4" t="s">
        <v>705</v>
      </c>
      <c r="G272" s="206">
        <v>43432</v>
      </c>
      <c r="H272" s="164"/>
      <c r="I272" s="77">
        <f>142.67/111.82</f>
        <v>1.2758898229297084</v>
      </c>
      <c r="J272" s="75" t="s">
        <v>319</v>
      </c>
      <c r="K272" s="212">
        <f>+E272/I272</f>
        <v>388828.24448026915</v>
      </c>
      <c r="L272" s="173" t="s">
        <v>321</v>
      </c>
      <c r="M272" s="54"/>
    </row>
    <row r="273" spans="1:18" ht="29.25" x14ac:dyDescent="0.25">
      <c r="A273" s="178" t="s">
        <v>536</v>
      </c>
      <c r="B273" s="351" t="s">
        <v>706</v>
      </c>
      <c r="C273" s="158" t="s">
        <v>843</v>
      </c>
      <c r="D273" s="55" t="s">
        <v>143</v>
      </c>
      <c r="E273" s="118">
        <v>3773012.800566304</v>
      </c>
      <c r="F273" s="4" t="s">
        <v>707</v>
      </c>
      <c r="G273" s="206">
        <v>43748</v>
      </c>
      <c r="H273" s="164"/>
      <c r="I273" s="77">
        <f>103.26/111.82</f>
        <v>0.92344839921302102</v>
      </c>
      <c r="J273" s="75" t="s">
        <v>463</v>
      </c>
      <c r="K273" s="213">
        <v>2851865.67</v>
      </c>
      <c r="L273" s="173" t="s">
        <v>708</v>
      </c>
      <c r="M273" s="54"/>
    </row>
    <row r="274" spans="1:18" ht="15" x14ac:dyDescent="0.25">
      <c r="A274" s="178" t="s">
        <v>536</v>
      </c>
      <c r="B274" s="351" t="s">
        <v>709</v>
      </c>
      <c r="C274" s="158" t="s">
        <v>843</v>
      </c>
      <c r="D274" s="55" t="s">
        <v>143</v>
      </c>
      <c r="E274" s="118">
        <v>389605</v>
      </c>
      <c r="F274" s="4"/>
      <c r="G274" s="206">
        <v>43935</v>
      </c>
      <c r="H274" s="164"/>
      <c r="I274" s="77">
        <f>105.53/78.05</f>
        <v>1.35208199871877</v>
      </c>
      <c r="J274" s="75" t="s">
        <v>688</v>
      </c>
      <c r="K274" s="212">
        <f>+E274/I274</f>
        <v>288151.90230266278</v>
      </c>
      <c r="L274" s="173" t="s">
        <v>710</v>
      </c>
      <c r="M274" s="54"/>
    </row>
    <row r="275" spans="1:18" ht="15" x14ac:dyDescent="0.25">
      <c r="A275" s="178"/>
      <c r="B275" s="351" t="s">
        <v>1424</v>
      </c>
      <c r="C275" s="158" t="s">
        <v>843</v>
      </c>
      <c r="D275" s="55" t="s">
        <v>143</v>
      </c>
      <c r="E275" s="118">
        <f>+K275*I275</f>
        <v>893135.81000009703</v>
      </c>
      <c r="F275" s="4" t="s">
        <v>1423</v>
      </c>
      <c r="G275" s="206">
        <v>44187</v>
      </c>
      <c r="H275" s="164"/>
      <c r="I275" s="77">
        <f>[26]IPC!$S$20/78.05</f>
        <v>1.3463164638052532</v>
      </c>
      <c r="J275" s="75"/>
      <c r="K275" s="212">
        <v>663392.17710798979</v>
      </c>
      <c r="L275" s="173"/>
      <c r="M275" s="54"/>
    </row>
    <row r="276" spans="1:18" s="119" customFormat="1" ht="15" x14ac:dyDescent="0.25">
      <c r="A276" s="178" t="s">
        <v>536</v>
      </c>
      <c r="B276" s="350" t="s">
        <v>711</v>
      </c>
      <c r="C276" s="350"/>
      <c r="D276" s="56"/>
      <c r="E276" s="120">
        <f>SUM(E272:E274)</f>
        <v>4658719.8005663045</v>
      </c>
      <c r="F276" s="211"/>
      <c r="G276" s="210"/>
      <c r="H276" s="209">
        <f>SUM(H272:H274)</f>
        <v>0</v>
      </c>
      <c r="I276" s="120"/>
      <c r="J276" s="120"/>
      <c r="K276" s="208">
        <f>SUM(K272:K274)</f>
        <v>3528845.8167829318</v>
      </c>
      <c r="L276" s="207">
        <f>+K276-H276</f>
        <v>3528845.8167829318</v>
      </c>
      <c r="M276" s="189"/>
      <c r="O276" s="57"/>
      <c r="P276" s="57"/>
      <c r="Q276" s="57"/>
      <c r="R276" s="57"/>
    </row>
    <row r="277" spans="1:18" s="119" customFormat="1" ht="15" x14ac:dyDescent="0.25">
      <c r="A277" s="178" t="s">
        <v>536</v>
      </c>
      <c r="B277" s="350" t="s">
        <v>712</v>
      </c>
      <c r="C277" s="350"/>
      <c r="D277" s="56"/>
      <c r="E277" s="120">
        <f>+E269+E276</f>
        <v>43585330984.590004</v>
      </c>
      <c r="F277" s="211"/>
      <c r="G277" s="210"/>
      <c r="H277" s="209">
        <f>+H269+H276</f>
        <v>34261645510.98</v>
      </c>
      <c r="I277" s="120"/>
      <c r="J277" s="120"/>
      <c r="K277" s="208">
        <f>+K269+K276</f>
        <v>34270438557.81229</v>
      </c>
      <c r="L277" s="207">
        <f>+K277-H277</f>
        <v>8793046.8322906494</v>
      </c>
      <c r="M277" s="189"/>
      <c r="O277" s="57"/>
      <c r="P277" s="57"/>
      <c r="Q277" s="57"/>
      <c r="R277" s="57"/>
    </row>
    <row r="278" spans="1:18" ht="15" x14ac:dyDescent="0.25">
      <c r="A278" s="178" t="s">
        <v>536</v>
      </c>
      <c r="B278" s="354"/>
      <c r="C278" s="158"/>
      <c r="D278" s="55"/>
      <c r="E278" s="162"/>
      <c r="F278" s="161"/>
      <c r="G278" s="206"/>
      <c r="H278" s="164"/>
      <c r="I278" s="77"/>
      <c r="J278" s="75"/>
      <c r="K278" s="163"/>
      <c r="L278" s="354"/>
      <c r="M278" s="54"/>
    </row>
    <row r="279" spans="1:18" ht="15" x14ac:dyDescent="0.25">
      <c r="A279" s="178" t="s">
        <v>536</v>
      </c>
      <c r="B279" s="354"/>
      <c r="C279" s="158"/>
      <c r="D279" s="55"/>
      <c r="E279" s="162"/>
      <c r="F279" s="161"/>
      <c r="G279" s="206"/>
      <c r="H279" s="164"/>
      <c r="I279" s="77"/>
      <c r="J279" s="75"/>
      <c r="K279" s="163"/>
      <c r="L279" s="354"/>
      <c r="M279" s="54"/>
    </row>
    <row r="280" spans="1:18" x14ac:dyDescent="0.2">
      <c r="A280" s="178" t="s">
        <v>536</v>
      </c>
      <c r="B280" s="188"/>
      <c r="C280" s="188"/>
      <c r="D280" s="54"/>
      <c r="E280" s="54"/>
      <c r="F280" s="54"/>
      <c r="G280" s="187"/>
      <c r="H280" s="186"/>
      <c r="I280" s="54"/>
      <c r="J280" s="54"/>
      <c r="K280" s="54"/>
      <c r="L280" s="54"/>
      <c r="M280" s="54"/>
    </row>
    <row r="281" spans="1:18" s="180" customFormat="1" ht="15" x14ac:dyDescent="0.25">
      <c r="A281" s="180" t="s">
        <v>480</v>
      </c>
      <c r="B281" s="357" t="s">
        <v>238</v>
      </c>
      <c r="C281" s="357"/>
      <c r="D281" s="357"/>
      <c r="E281" s="357"/>
      <c r="F281" s="357"/>
      <c r="G281" s="185"/>
      <c r="H281" s="357"/>
      <c r="I281" s="357"/>
      <c r="J281" s="357"/>
      <c r="K281" s="357"/>
      <c r="L281" s="357"/>
      <c r="M281" s="182"/>
      <c r="O281" s="181"/>
      <c r="P281" s="181"/>
      <c r="Q281" s="181"/>
      <c r="R281" s="181"/>
    </row>
    <row r="282" spans="1:18" s="180" customFormat="1" ht="15" x14ac:dyDescent="0.25">
      <c r="A282" s="184" t="s">
        <v>536</v>
      </c>
      <c r="B282" s="141" t="s">
        <v>130</v>
      </c>
      <c r="C282" s="142" t="s">
        <v>131</v>
      </c>
      <c r="D282" s="142" t="s">
        <v>132</v>
      </c>
      <c r="E282" s="838" t="s">
        <v>133</v>
      </c>
      <c r="F282" s="839"/>
      <c r="G282" s="838" t="s">
        <v>134</v>
      </c>
      <c r="H282" s="840"/>
      <c r="I282" s="840"/>
      <c r="J282" s="840"/>
      <c r="K282" s="839"/>
      <c r="L282" s="143" t="s">
        <v>97</v>
      </c>
      <c r="M282" s="143" t="s">
        <v>840</v>
      </c>
      <c r="O282" s="181"/>
      <c r="P282" s="181"/>
      <c r="Q282" s="181"/>
      <c r="R282" s="181"/>
    </row>
    <row r="283" spans="1:18" s="180" customFormat="1" ht="45" x14ac:dyDescent="0.25">
      <c r="A283" s="184" t="s">
        <v>536</v>
      </c>
      <c r="B283" s="141"/>
      <c r="C283" s="142"/>
      <c r="D283" s="142"/>
      <c r="E283" s="144" t="s">
        <v>135</v>
      </c>
      <c r="F283" s="144" t="s">
        <v>136</v>
      </c>
      <c r="G283" s="183" t="s">
        <v>622</v>
      </c>
      <c r="H283" s="144" t="s">
        <v>137</v>
      </c>
      <c r="I283" s="144" t="s">
        <v>138</v>
      </c>
      <c r="J283" s="144" t="s">
        <v>139</v>
      </c>
      <c r="K283" s="144" t="s">
        <v>140</v>
      </c>
      <c r="L283" s="143"/>
      <c r="M283" s="182"/>
      <c r="O283" s="181"/>
      <c r="P283" s="181"/>
      <c r="Q283" s="181"/>
      <c r="R283" s="181"/>
    </row>
    <row r="284" spans="1:18" ht="15" x14ac:dyDescent="0.2">
      <c r="A284" s="178" t="s">
        <v>536</v>
      </c>
      <c r="B284" s="354" t="s">
        <v>141</v>
      </c>
      <c r="C284" s="157" t="s">
        <v>22</v>
      </c>
      <c r="D284" s="55" t="s">
        <v>143</v>
      </c>
      <c r="E284" s="140">
        <v>15367645546</v>
      </c>
      <c r="F284" s="205" t="s">
        <v>239</v>
      </c>
      <c r="G284" s="179">
        <v>42913</v>
      </c>
      <c r="H284" s="175">
        <v>12478470154</v>
      </c>
      <c r="I284" s="39">
        <f>137.71/111.82</f>
        <v>1.2315328206045431</v>
      </c>
      <c r="J284" s="31" t="s">
        <v>185</v>
      </c>
      <c r="K284" s="50">
        <f>+E284/I284</f>
        <v>12478470154.336794</v>
      </c>
      <c r="L284" s="173" t="s">
        <v>178</v>
      </c>
      <c r="M284" s="54" t="s">
        <v>989</v>
      </c>
    </row>
    <row r="285" spans="1:18" ht="15" x14ac:dyDescent="0.2">
      <c r="A285" s="178" t="s">
        <v>842</v>
      </c>
      <c r="B285" s="354"/>
      <c r="C285" s="158"/>
      <c r="D285" s="55"/>
      <c r="E285" s="159"/>
      <c r="F285" s="356"/>
      <c r="G285" s="179"/>
      <c r="H285" s="175"/>
      <c r="I285" s="39"/>
      <c r="J285" s="31"/>
      <c r="K285" s="160"/>
      <c r="L285" s="354"/>
      <c r="M285" s="54"/>
    </row>
    <row r="286" spans="1:18" ht="15" x14ac:dyDescent="0.2">
      <c r="A286" s="178" t="s">
        <v>842</v>
      </c>
      <c r="B286" s="354"/>
      <c r="C286" s="158"/>
      <c r="D286" s="55"/>
      <c r="E286" s="159"/>
      <c r="F286" s="356"/>
      <c r="G286" s="179"/>
      <c r="H286" s="175"/>
      <c r="I286" s="39"/>
      <c r="J286" s="31"/>
      <c r="K286" s="160"/>
      <c r="L286" s="354"/>
      <c r="M286" s="54"/>
    </row>
    <row r="287" spans="1:18" x14ac:dyDescent="0.2">
      <c r="A287" s="178" t="s">
        <v>842</v>
      </c>
      <c r="B287" s="188"/>
      <c r="C287" s="188"/>
      <c r="D287" s="54"/>
      <c r="E287" s="54"/>
      <c r="F287" s="54"/>
      <c r="G287" s="187"/>
      <c r="H287" s="186"/>
      <c r="I287" s="54"/>
      <c r="J287" s="54"/>
      <c r="K287" s="54"/>
      <c r="L287" s="54"/>
      <c r="M287" s="54"/>
    </row>
    <row r="288" spans="1:18" x14ac:dyDescent="0.2">
      <c r="A288" s="178" t="s">
        <v>842</v>
      </c>
      <c r="B288" s="188"/>
      <c r="C288" s="188"/>
      <c r="D288" s="54"/>
      <c r="E288" s="54"/>
      <c r="F288" s="54"/>
      <c r="G288" s="187"/>
      <c r="H288" s="186"/>
      <c r="I288" s="54"/>
      <c r="J288" s="54"/>
      <c r="K288" s="54"/>
      <c r="L288" s="54"/>
      <c r="M288" s="54"/>
    </row>
    <row r="289" spans="1:18" x14ac:dyDescent="0.2">
      <c r="A289" s="178" t="s">
        <v>842</v>
      </c>
      <c r="B289" s="188"/>
      <c r="C289" s="188"/>
      <c r="D289" s="54"/>
      <c r="E289" s="54"/>
      <c r="F289" s="54"/>
      <c r="G289" s="187"/>
      <c r="H289" s="186"/>
      <c r="I289" s="54"/>
      <c r="J289" s="54"/>
      <c r="K289" s="54"/>
      <c r="L289" s="54"/>
      <c r="M289" s="54"/>
    </row>
    <row r="290" spans="1:18" s="180" customFormat="1" ht="15" x14ac:dyDescent="0.25">
      <c r="A290" s="180" t="s">
        <v>536</v>
      </c>
      <c r="B290" s="357" t="s">
        <v>240</v>
      </c>
      <c r="C290" s="357"/>
      <c r="D290" s="357"/>
      <c r="E290" s="357"/>
      <c r="F290" s="357"/>
      <c r="G290" s="185"/>
      <c r="H290" s="357"/>
      <c r="I290" s="357"/>
      <c r="J290" s="357"/>
      <c r="K290" s="357"/>
      <c r="L290" s="357"/>
      <c r="M290" s="182"/>
      <c r="O290" s="181"/>
      <c r="P290" s="181"/>
      <c r="Q290" s="181"/>
      <c r="R290" s="181"/>
    </row>
    <row r="291" spans="1:18" s="180" customFormat="1" ht="15" x14ac:dyDescent="0.25">
      <c r="A291" s="180" t="s">
        <v>476</v>
      </c>
      <c r="B291" s="357" t="s">
        <v>241</v>
      </c>
      <c r="C291" s="357"/>
      <c r="D291" s="357"/>
      <c r="E291" s="357"/>
      <c r="F291" s="357"/>
      <c r="G291" s="185"/>
      <c r="H291" s="357"/>
      <c r="I291" s="357"/>
      <c r="J291" s="357"/>
      <c r="K291" s="357"/>
      <c r="L291" s="357"/>
      <c r="M291" s="182"/>
      <c r="O291" s="181"/>
      <c r="P291" s="181"/>
      <c r="Q291" s="181"/>
      <c r="R291" s="181"/>
    </row>
    <row r="292" spans="1:18" s="180" customFormat="1" ht="15" x14ac:dyDescent="0.25">
      <c r="A292" s="184" t="s">
        <v>536</v>
      </c>
      <c r="B292" s="141" t="s">
        <v>130</v>
      </c>
      <c r="C292" s="142" t="s">
        <v>131</v>
      </c>
      <c r="D292" s="142" t="s">
        <v>132</v>
      </c>
      <c r="E292" s="838" t="s">
        <v>133</v>
      </c>
      <c r="F292" s="839"/>
      <c r="G292" s="838" t="s">
        <v>134</v>
      </c>
      <c r="H292" s="840"/>
      <c r="I292" s="840"/>
      <c r="J292" s="840"/>
      <c r="K292" s="839"/>
      <c r="L292" s="143" t="s">
        <v>97</v>
      </c>
      <c r="M292" s="143" t="s">
        <v>840</v>
      </c>
      <c r="O292" s="181"/>
      <c r="P292" s="181"/>
      <c r="Q292" s="181"/>
      <c r="R292" s="181"/>
    </row>
    <row r="293" spans="1:18" s="180" customFormat="1" ht="45" x14ac:dyDescent="0.25">
      <c r="A293" s="184" t="s">
        <v>536</v>
      </c>
      <c r="B293" s="141"/>
      <c r="C293" s="142"/>
      <c r="D293" s="142"/>
      <c r="E293" s="144" t="s">
        <v>135</v>
      </c>
      <c r="F293" s="144" t="s">
        <v>136</v>
      </c>
      <c r="G293" s="183" t="s">
        <v>622</v>
      </c>
      <c r="H293" s="144" t="s">
        <v>137</v>
      </c>
      <c r="I293" s="144" t="s">
        <v>138</v>
      </c>
      <c r="J293" s="144" t="s">
        <v>139</v>
      </c>
      <c r="K293" s="144" t="s">
        <v>140</v>
      </c>
      <c r="L293" s="143"/>
      <c r="M293" s="182"/>
      <c r="O293" s="181"/>
      <c r="P293" s="181"/>
      <c r="Q293" s="181"/>
      <c r="R293" s="181"/>
    </row>
    <row r="294" spans="1:18" ht="28.5" x14ac:dyDescent="0.2">
      <c r="A294" s="178" t="s">
        <v>536</v>
      </c>
      <c r="B294" s="354" t="s">
        <v>141</v>
      </c>
      <c r="C294" s="356" t="s">
        <v>713</v>
      </c>
      <c r="D294" s="55" t="s">
        <v>143</v>
      </c>
      <c r="E294" s="155">
        <v>3039215719</v>
      </c>
      <c r="F294" s="199" t="s">
        <v>714</v>
      </c>
      <c r="G294" s="198" t="s">
        <v>242</v>
      </c>
      <c r="H294" s="202">
        <v>2456948393</v>
      </c>
      <c r="I294" s="39">
        <f>138.32/111.82</f>
        <v>1.2369880164550171</v>
      </c>
      <c r="J294" s="79" t="s">
        <v>335</v>
      </c>
      <c r="K294" s="156">
        <f>+E294/I294</f>
        <v>2456948392.8468766</v>
      </c>
      <c r="L294" s="173" t="s">
        <v>243</v>
      </c>
      <c r="M294" s="54"/>
      <c r="O294" s="181"/>
      <c r="P294" s="181"/>
      <c r="Q294" s="181"/>
    </row>
    <row r="295" spans="1:18" ht="15" customHeight="1" x14ac:dyDescent="0.2">
      <c r="A295" s="178" t="s">
        <v>536</v>
      </c>
      <c r="B295" s="354" t="s">
        <v>145</v>
      </c>
      <c r="C295" s="356" t="s">
        <v>713</v>
      </c>
      <c r="D295" s="55" t="s">
        <v>143</v>
      </c>
      <c r="E295" s="155">
        <f>11645347</f>
        <v>11645347</v>
      </c>
      <c r="F295" s="199" t="s">
        <v>715</v>
      </c>
      <c r="G295" s="198">
        <v>43110</v>
      </c>
      <c r="H295" s="841">
        <v>2456948393</v>
      </c>
      <c r="I295" s="39">
        <f>138.85/111.82</f>
        <v>1.2417277767841173</v>
      </c>
      <c r="J295" s="204" t="s">
        <v>231</v>
      </c>
      <c r="K295" s="156">
        <f>+E295/I295</f>
        <v>9378341.3866762705</v>
      </c>
      <c r="L295" s="173" t="s">
        <v>243</v>
      </c>
      <c r="M295" s="54" t="s">
        <v>988</v>
      </c>
      <c r="O295" s="181"/>
      <c r="P295" s="181"/>
      <c r="Q295" s="181"/>
    </row>
    <row r="296" spans="1:18" ht="14.25" x14ac:dyDescent="0.2">
      <c r="A296" s="178"/>
      <c r="B296" s="354" t="s">
        <v>145</v>
      </c>
      <c r="C296" s="356" t="s">
        <v>713</v>
      </c>
      <c r="D296" s="55" t="s">
        <v>143</v>
      </c>
      <c r="E296" s="155">
        <v>3039215719</v>
      </c>
      <c r="F296" s="199" t="s">
        <v>715</v>
      </c>
      <c r="G296" s="198">
        <v>43109</v>
      </c>
      <c r="H296" s="842"/>
      <c r="I296" s="39">
        <f>138.85/111.82</f>
        <v>1.2417277767841173</v>
      </c>
      <c r="J296" s="204" t="s">
        <v>231</v>
      </c>
      <c r="K296" s="156">
        <f>+E296/I296</f>
        <v>2447570051.8442926</v>
      </c>
      <c r="L296" s="173"/>
      <c r="M296" s="54" t="s">
        <v>987</v>
      </c>
      <c r="O296" s="181"/>
      <c r="P296" s="181"/>
      <c r="Q296" s="181"/>
    </row>
    <row r="297" spans="1:18" ht="14.25" x14ac:dyDescent="0.2">
      <c r="A297" s="178" t="s">
        <v>536</v>
      </c>
      <c r="B297" s="354" t="s">
        <v>146</v>
      </c>
      <c r="C297" s="356" t="s">
        <v>713</v>
      </c>
      <c r="D297" s="55" t="s">
        <v>143</v>
      </c>
      <c r="E297" s="155">
        <v>3069977012</v>
      </c>
      <c r="F297" s="199" t="s">
        <v>716</v>
      </c>
      <c r="G297" s="198">
        <v>43150</v>
      </c>
      <c r="H297" s="202">
        <v>2456948393</v>
      </c>
      <c r="I297" s="39">
        <f>139.72/111.82</f>
        <v>1.2495081380790556</v>
      </c>
      <c r="J297" s="76" t="s">
        <v>244</v>
      </c>
      <c r="K297" s="156">
        <f>+E297/I297</f>
        <v>2456948393.0850272</v>
      </c>
      <c r="L297" s="173" t="s">
        <v>243</v>
      </c>
      <c r="M297" s="54" t="s">
        <v>986</v>
      </c>
      <c r="O297" s="181"/>
      <c r="P297" s="181"/>
      <c r="Q297" s="181"/>
    </row>
    <row r="298" spans="1:18" ht="14.25" x14ac:dyDescent="0.2">
      <c r="A298" s="178" t="s">
        <v>536</v>
      </c>
      <c r="B298" s="354" t="s">
        <v>147</v>
      </c>
      <c r="C298" s="356" t="s">
        <v>713</v>
      </c>
      <c r="D298" s="55" t="s">
        <v>143</v>
      </c>
      <c r="E298" s="155">
        <v>3069977012</v>
      </c>
      <c r="F298" s="199" t="s">
        <v>717</v>
      </c>
      <c r="G298" s="198">
        <v>43157</v>
      </c>
      <c r="H298" s="202">
        <v>2456948393</v>
      </c>
      <c r="I298" s="39">
        <f>139.72/111.82</f>
        <v>1.2495081380790556</v>
      </c>
      <c r="J298" s="76" t="s">
        <v>245</v>
      </c>
      <c r="K298" s="156">
        <f>+E298/I298</f>
        <v>2456948393.0850272</v>
      </c>
      <c r="L298" s="173" t="s">
        <v>218</v>
      </c>
      <c r="M298" s="54"/>
      <c r="O298" s="181"/>
      <c r="P298" s="181"/>
      <c r="Q298" s="181"/>
    </row>
    <row r="299" spans="1:18" ht="14.25" x14ac:dyDescent="0.2">
      <c r="A299" s="178" t="s">
        <v>536</v>
      </c>
      <c r="B299" s="146" t="s">
        <v>148</v>
      </c>
      <c r="C299" s="147" t="s">
        <v>713</v>
      </c>
      <c r="D299" s="58" t="s">
        <v>143</v>
      </c>
      <c r="E299" s="156">
        <v>3091729640</v>
      </c>
      <c r="F299" s="149" t="s">
        <v>718</v>
      </c>
      <c r="G299" s="196">
        <v>43182</v>
      </c>
      <c r="H299" s="202">
        <v>2456948393</v>
      </c>
      <c r="I299" s="74">
        <f>140.71/111.82</f>
        <v>1.2583616526560546</v>
      </c>
      <c r="J299" s="76" t="s">
        <v>237</v>
      </c>
      <c r="K299" s="156">
        <f>+E299/I299</f>
        <v>2456948392.7567334</v>
      </c>
      <c r="L299" s="194" t="s">
        <v>218</v>
      </c>
      <c r="M299" s="54" t="s">
        <v>985</v>
      </c>
      <c r="O299" s="181"/>
      <c r="P299" s="181"/>
      <c r="Q299" s="181"/>
    </row>
    <row r="300" spans="1:18" ht="14.25" x14ac:dyDescent="0.2">
      <c r="A300" s="178" t="s">
        <v>536</v>
      </c>
      <c r="B300" s="354" t="s">
        <v>149</v>
      </c>
      <c r="C300" s="356" t="s">
        <v>713</v>
      </c>
      <c r="D300" s="55" t="s">
        <v>143</v>
      </c>
      <c r="E300" s="155">
        <f>3099200240</f>
        <v>3099200240</v>
      </c>
      <c r="F300" s="199" t="s">
        <v>719</v>
      </c>
      <c r="G300" s="198">
        <v>43237</v>
      </c>
      <c r="H300" s="841">
        <v>2456948393</v>
      </c>
      <c r="I300" s="74">
        <f>141.7/111.82</f>
        <v>1.2672151672330532</v>
      </c>
      <c r="J300" s="76" t="s">
        <v>284</v>
      </c>
      <c r="K300" s="156">
        <f>+E300/I300</f>
        <v>2445677987.5568099</v>
      </c>
      <c r="L300" s="173" t="s">
        <v>218</v>
      </c>
      <c r="M300" s="54" t="s">
        <v>984</v>
      </c>
      <c r="N300" s="203" t="s">
        <v>983</v>
      </c>
      <c r="O300" s="181"/>
      <c r="P300" s="181"/>
      <c r="Q300" s="181"/>
    </row>
    <row r="301" spans="1:18" ht="14.25" x14ac:dyDescent="0.2">
      <c r="A301" s="178"/>
      <c r="B301" s="354" t="s">
        <v>149</v>
      </c>
      <c r="C301" s="356" t="s">
        <v>713</v>
      </c>
      <c r="D301" s="55" t="s">
        <v>143</v>
      </c>
      <c r="E301" s="155">
        <v>14282029</v>
      </c>
      <c r="F301" s="199" t="s">
        <v>719</v>
      </c>
      <c r="G301" s="198">
        <v>43237</v>
      </c>
      <c r="H301" s="842"/>
      <c r="I301" s="74">
        <f>141.7/111.82</f>
        <v>1.2672151672330532</v>
      </c>
      <c r="J301" s="76" t="s">
        <v>284</v>
      </c>
      <c r="K301" s="156">
        <f>+E301/I301</f>
        <v>11270405.665349329</v>
      </c>
      <c r="L301" s="173"/>
      <c r="M301" s="54" t="s">
        <v>982</v>
      </c>
      <c r="O301" s="181"/>
      <c r="P301" s="181"/>
      <c r="Q301" s="181"/>
    </row>
    <row r="302" spans="1:18" ht="14.25" x14ac:dyDescent="0.2">
      <c r="A302" s="178" t="s">
        <v>536</v>
      </c>
      <c r="B302" s="354" t="s">
        <v>150</v>
      </c>
      <c r="C302" s="356" t="s">
        <v>713</v>
      </c>
      <c r="D302" s="55" t="s">
        <v>143</v>
      </c>
      <c r="E302" s="155">
        <v>3113482269</v>
      </c>
      <c r="F302" s="199" t="s">
        <v>720</v>
      </c>
      <c r="G302" s="198">
        <v>43249</v>
      </c>
      <c r="H302" s="202">
        <v>2456948393</v>
      </c>
      <c r="I302" s="74">
        <f>141.7/111.82</f>
        <v>1.2672151672330532</v>
      </c>
      <c r="J302" s="76" t="s">
        <v>285</v>
      </c>
      <c r="K302" s="156">
        <f>+E302/I302</f>
        <v>2456948393.2221594</v>
      </c>
      <c r="L302" s="173" t="s">
        <v>218</v>
      </c>
      <c r="M302" s="54" t="s">
        <v>981</v>
      </c>
      <c r="O302" s="181"/>
      <c r="P302" s="181"/>
      <c r="Q302" s="181"/>
    </row>
    <row r="303" spans="1:18" ht="14.25" x14ac:dyDescent="0.2">
      <c r="A303" s="178" t="s">
        <v>536</v>
      </c>
      <c r="B303" s="354" t="s">
        <v>151</v>
      </c>
      <c r="C303" s="356" t="s">
        <v>713</v>
      </c>
      <c r="D303" s="55" t="s">
        <v>143</v>
      </c>
      <c r="E303" s="155">
        <v>3126226233</v>
      </c>
      <c r="F303" s="199" t="s">
        <v>721</v>
      </c>
      <c r="G303" s="198">
        <v>43305</v>
      </c>
      <c r="H303" s="202">
        <v>2456948393</v>
      </c>
      <c r="I303" s="74">
        <f>142.28/111.82</f>
        <v>1.272402074763012</v>
      </c>
      <c r="J303" s="76" t="s">
        <v>302</v>
      </c>
      <c r="K303" s="156">
        <f>+E303/I303</f>
        <v>2456948393.1266518</v>
      </c>
      <c r="L303" s="173" t="s">
        <v>243</v>
      </c>
      <c r="M303" s="54" t="s">
        <v>980</v>
      </c>
      <c r="O303" s="181"/>
      <c r="P303" s="181"/>
      <c r="Q303" s="181"/>
    </row>
    <row r="304" spans="1:18" ht="14.25" x14ac:dyDescent="0.2">
      <c r="A304" s="178" t="s">
        <v>536</v>
      </c>
      <c r="B304" s="354" t="s">
        <v>179</v>
      </c>
      <c r="C304" s="356" t="s">
        <v>713</v>
      </c>
      <c r="D304" s="55" t="s">
        <v>143</v>
      </c>
      <c r="E304" s="155">
        <v>3126226233</v>
      </c>
      <c r="F304" s="199" t="s">
        <v>722</v>
      </c>
      <c r="G304" s="198">
        <v>43313</v>
      </c>
      <c r="H304" s="202">
        <v>2456948393</v>
      </c>
      <c r="I304" s="74">
        <f>142.28/111.82</f>
        <v>1.272402074763012</v>
      </c>
      <c r="J304" s="76" t="s">
        <v>302</v>
      </c>
      <c r="K304" s="156">
        <f>+E304/I304</f>
        <v>2456948393.1266518</v>
      </c>
      <c r="L304" s="173" t="s">
        <v>218</v>
      </c>
      <c r="M304" s="54" t="s">
        <v>979</v>
      </c>
      <c r="O304" s="181"/>
      <c r="P304" s="181"/>
      <c r="Q304" s="181"/>
    </row>
    <row r="305" spans="1:17" ht="28.5" x14ac:dyDescent="0.2">
      <c r="A305" s="178" t="s">
        <v>536</v>
      </c>
      <c r="B305" s="146" t="s">
        <v>180</v>
      </c>
      <c r="C305" s="147" t="s">
        <v>713</v>
      </c>
      <c r="D305" s="58" t="s">
        <v>143</v>
      </c>
      <c r="E305" s="156">
        <v>3122051486</v>
      </c>
      <c r="F305" s="149" t="s">
        <v>723</v>
      </c>
      <c r="G305" s="196">
        <v>43353</v>
      </c>
      <c r="H305" s="202">
        <v>2456948393</v>
      </c>
      <c r="I305" s="74">
        <f>142.27/111.82</f>
        <v>1.2723126453228404</v>
      </c>
      <c r="J305" s="76" t="s">
        <v>310</v>
      </c>
      <c r="K305" s="156">
        <f>+E305/I305</f>
        <v>2453839861.9843955</v>
      </c>
      <c r="L305" s="173" t="s">
        <v>724</v>
      </c>
      <c r="M305" s="54" t="s">
        <v>978</v>
      </c>
      <c r="O305" s="181"/>
      <c r="P305" s="181"/>
      <c r="Q305" s="181"/>
    </row>
    <row r="306" spans="1:17" ht="14.25" x14ac:dyDescent="0.2">
      <c r="A306" s="178" t="s">
        <v>536</v>
      </c>
      <c r="B306" s="354" t="s">
        <v>181</v>
      </c>
      <c r="C306" s="356" t="s">
        <v>713</v>
      </c>
      <c r="D306" s="55" t="s">
        <v>143</v>
      </c>
      <c r="E306" s="155">
        <v>3131060150</v>
      </c>
      <c r="F306" s="199" t="s">
        <v>725</v>
      </c>
      <c r="G306" s="198">
        <v>43384</v>
      </c>
      <c r="H306" s="202">
        <v>2456948393</v>
      </c>
      <c r="I306" s="74">
        <f>142.5/111.82</f>
        <v>1.2743695224467895</v>
      </c>
      <c r="J306" s="76" t="s">
        <v>317</v>
      </c>
      <c r="K306" s="156">
        <f>+E306/I306</f>
        <v>2456948392.7929826</v>
      </c>
      <c r="L306" s="173" t="s">
        <v>218</v>
      </c>
      <c r="M306" s="54" t="s">
        <v>977</v>
      </c>
      <c r="O306" s="181"/>
      <c r="P306" s="181"/>
      <c r="Q306" s="181"/>
    </row>
    <row r="307" spans="1:17" ht="14.25" x14ac:dyDescent="0.2">
      <c r="A307" s="178" t="s">
        <v>536</v>
      </c>
      <c r="B307" s="354" t="s">
        <v>182</v>
      </c>
      <c r="C307" s="356" t="s">
        <v>713</v>
      </c>
      <c r="D307" s="55" t="s">
        <v>143</v>
      </c>
      <c r="E307" s="155">
        <v>3131060150</v>
      </c>
      <c r="F307" s="199" t="s">
        <v>726</v>
      </c>
      <c r="G307" s="198">
        <v>43384</v>
      </c>
      <c r="H307" s="202">
        <v>2456948393</v>
      </c>
      <c r="I307" s="74">
        <f>142.5/111.82</f>
        <v>1.2743695224467895</v>
      </c>
      <c r="J307" s="76" t="s">
        <v>317</v>
      </c>
      <c r="K307" s="156">
        <f>+E307/I307</f>
        <v>2456948392.7929826</v>
      </c>
      <c r="L307" s="173" t="s">
        <v>218</v>
      </c>
      <c r="M307" s="54" t="s">
        <v>977</v>
      </c>
      <c r="O307" s="181"/>
      <c r="P307" s="181"/>
      <c r="Q307" s="181"/>
    </row>
    <row r="308" spans="1:17" ht="14.25" x14ac:dyDescent="0.2">
      <c r="A308" s="178" t="s">
        <v>536</v>
      </c>
      <c r="B308" s="354"/>
      <c r="C308" s="356" t="s">
        <v>713</v>
      </c>
      <c r="D308" s="55" t="s">
        <v>143</v>
      </c>
      <c r="E308" s="155">
        <v>4008101</v>
      </c>
      <c r="F308" s="199" t="s">
        <v>323</v>
      </c>
      <c r="G308" s="198">
        <v>43431</v>
      </c>
      <c r="H308" s="202"/>
      <c r="I308" s="74">
        <f>142.5/111.82</f>
        <v>1.2743695224467895</v>
      </c>
      <c r="J308" s="76" t="s">
        <v>324</v>
      </c>
      <c r="K308" s="156">
        <f>+E308/I308</f>
        <v>3145163.8864561403</v>
      </c>
      <c r="L308" s="173" t="s">
        <v>325</v>
      </c>
      <c r="M308" s="54" t="s">
        <v>975</v>
      </c>
      <c r="N308" s="170" t="s">
        <v>976</v>
      </c>
      <c r="O308" s="181"/>
      <c r="P308" s="181"/>
      <c r="Q308" s="181"/>
    </row>
    <row r="309" spans="1:17" ht="14.25" x14ac:dyDescent="0.2">
      <c r="A309" s="178" t="s">
        <v>536</v>
      </c>
      <c r="B309" s="354" t="s">
        <v>183</v>
      </c>
      <c r="C309" s="356" t="s">
        <v>713</v>
      </c>
      <c r="D309" s="55" t="s">
        <v>143</v>
      </c>
      <c r="E309" s="155">
        <v>3134795450</v>
      </c>
      <c r="F309" s="199" t="s">
        <v>727</v>
      </c>
      <c r="G309" s="198">
        <v>43432</v>
      </c>
      <c r="H309" s="202">
        <v>2456948393</v>
      </c>
      <c r="I309" s="74">
        <f>142.67/111.82</f>
        <v>1.2758898229297084</v>
      </c>
      <c r="J309" s="76" t="s">
        <v>324</v>
      </c>
      <c r="K309" s="156">
        <f>+E309/I309</f>
        <v>2456948392.9277353</v>
      </c>
      <c r="L309" s="173" t="s">
        <v>218</v>
      </c>
      <c r="M309" s="54" t="s">
        <v>975</v>
      </c>
      <c r="N309" s="203" t="s">
        <v>974</v>
      </c>
      <c r="O309" s="181"/>
      <c r="P309" s="181"/>
      <c r="Q309" s="181"/>
    </row>
    <row r="310" spans="1:17" ht="14.25" x14ac:dyDescent="0.2">
      <c r="A310" s="178" t="s">
        <v>536</v>
      </c>
      <c r="B310" s="354" t="s">
        <v>184</v>
      </c>
      <c r="C310" s="356" t="s">
        <v>713</v>
      </c>
      <c r="D310" s="55" t="s">
        <v>143</v>
      </c>
      <c r="E310" s="155">
        <v>3138530750</v>
      </c>
      <c r="F310" s="199" t="s">
        <v>728</v>
      </c>
      <c r="G310" s="198">
        <v>43444</v>
      </c>
      <c r="H310" s="202">
        <v>2456948393</v>
      </c>
      <c r="I310" s="74">
        <f>142.84/111.82</f>
        <v>1.2774101234126276</v>
      </c>
      <c r="J310" s="76" t="s">
        <v>326</v>
      </c>
      <c r="K310" s="156">
        <f>+E310/I310</f>
        <v>2456948393.0621672</v>
      </c>
      <c r="L310" s="173" t="s">
        <v>218</v>
      </c>
      <c r="M310" s="54" t="s">
        <v>973</v>
      </c>
      <c r="O310" s="181"/>
      <c r="P310" s="181"/>
      <c r="Q310" s="181"/>
    </row>
    <row r="311" spans="1:17" ht="14.25" x14ac:dyDescent="0.2">
      <c r="A311" s="178" t="s">
        <v>536</v>
      </c>
      <c r="B311" s="354" t="s">
        <v>186</v>
      </c>
      <c r="C311" s="356" t="s">
        <v>713</v>
      </c>
      <c r="D311" s="55" t="s">
        <v>143</v>
      </c>
      <c r="E311" s="155">
        <v>3138530750</v>
      </c>
      <c r="F311" s="199" t="s">
        <v>729</v>
      </c>
      <c r="G311" s="198">
        <v>43444</v>
      </c>
      <c r="H311" s="202">
        <v>2456948393</v>
      </c>
      <c r="I311" s="74">
        <f>142.84/111.82</f>
        <v>1.2774101234126276</v>
      </c>
      <c r="J311" s="76" t="s">
        <v>326</v>
      </c>
      <c r="K311" s="156">
        <f>+E311/I311</f>
        <v>2456948393.0621672</v>
      </c>
      <c r="L311" s="173" t="s">
        <v>218</v>
      </c>
      <c r="M311" s="54" t="s">
        <v>973</v>
      </c>
      <c r="O311" s="181"/>
      <c r="P311" s="181"/>
      <c r="Q311" s="181"/>
    </row>
    <row r="312" spans="1:17" ht="14.25" x14ac:dyDescent="0.2">
      <c r="A312" s="178" t="s">
        <v>536</v>
      </c>
      <c r="B312" s="354" t="s">
        <v>188</v>
      </c>
      <c r="C312" s="356" t="s">
        <v>713</v>
      </c>
      <c r="D312" s="55" t="s">
        <v>143</v>
      </c>
      <c r="E312" s="155">
        <v>3166875084</v>
      </c>
      <c r="F312" s="199" t="s">
        <v>730</v>
      </c>
      <c r="G312" s="198">
        <v>43507</v>
      </c>
      <c r="H312" s="202">
        <v>2456948393</v>
      </c>
      <c r="I312" s="74">
        <f>100.6/78.05</f>
        <v>1.2889173606662396</v>
      </c>
      <c r="J312" s="76" t="s">
        <v>338</v>
      </c>
      <c r="K312" s="156">
        <f>+E312/I312</f>
        <v>2457003979.1868787</v>
      </c>
      <c r="L312" s="173" t="s">
        <v>218</v>
      </c>
      <c r="M312" s="54" t="s">
        <v>972</v>
      </c>
      <c r="O312" s="181"/>
      <c r="P312" s="181"/>
      <c r="Q312" s="181"/>
    </row>
    <row r="313" spans="1:17" ht="14.25" x14ac:dyDescent="0.2">
      <c r="A313" s="178" t="s">
        <v>536</v>
      </c>
      <c r="B313" s="354" t="s">
        <v>190</v>
      </c>
      <c r="C313" s="356" t="s">
        <v>713</v>
      </c>
      <c r="D313" s="55" t="s">
        <v>143</v>
      </c>
      <c r="E313" s="155">
        <v>7000000000</v>
      </c>
      <c r="F313" s="199" t="s">
        <v>731</v>
      </c>
      <c r="G313" s="198">
        <v>43550</v>
      </c>
      <c r="H313" s="202">
        <v>2456948393</v>
      </c>
      <c r="I313" s="74">
        <f>101.18/78.05</f>
        <v>1.2963484945547727</v>
      </c>
      <c r="J313" s="76" t="s">
        <v>345</v>
      </c>
      <c r="K313" s="156">
        <f>+E313/I313</f>
        <v>5399782565.7244511</v>
      </c>
      <c r="L313" s="173" t="s">
        <v>346</v>
      </c>
      <c r="M313" s="54" t="s">
        <v>971</v>
      </c>
      <c r="O313" s="181"/>
      <c r="P313" s="181"/>
      <c r="Q313" s="181"/>
    </row>
    <row r="314" spans="1:17" ht="15" x14ac:dyDescent="0.2">
      <c r="A314" s="178" t="s">
        <v>536</v>
      </c>
      <c r="B314" s="354" t="s">
        <v>192</v>
      </c>
      <c r="C314" s="356" t="s">
        <v>713</v>
      </c>
      <c r="D314" s="55" t="s">
        <v>143</v>
      </c>
      <c r="E314" s="200"/>
      <c r="F314" s="199" t="s">
        <v>732</v>
      </c>
      <c r="G314" s="198"/>
      <c r="H314" s="202">
        <v>2456948393</v>
      </c>
      <c r="I314" s="74">
        <f>101.18/78.05</f>
        <v>1.2963484945547727</v>
      </c>
      <c r="J314" s="76"/>
      <c r="K314" s="156"/>
      <c r="L314" s="201" t="s">
        <v>402</v>
      </c>
      <c r="M314" s="54"/>
      <c r="O314" s="181"/>
      <c r="P314" s="181"/>
      <c r="Q314" s="181"/>
    </row>
    <row r="315" spans="1:17" ht="15" x14ac:dyDescent="0.2">
      <c r="A315" s="178" t="s">
        <v>536</v>
      </c>
      <c r="B315" s="354" t="s">
        <v>246</v>
      </c>
      <c r="C315" s="356" t="s">
        <v>713</v>
      </c>
      <c r="D315" s="55" t="s">
        <v>143</v>
      </c>
      <c r="E315" s="200"/>
      <c r="F315" s="199" t="s">
        <v>733</v>
      </c>
      <c r="G315" s="198"/>
      <c r="H315" s="197">
        <v>1455974867</v>
      </c>
      <c r="I315" s="74">
        <f>101.18/78.05</f>
        <v>1.2963484945547727</v>
      </c>
      <c r="J315" s="76"/>
      <c r="K315" s="156"/>
      <c r="L315" s="201" t="s">
        <v>402</v>
      </c>
      <c r="M315" s="54"/>
      <c r="O315" s="181"/>
      <c r="P315" s="181"/>
      <c r="Q315" s="181"/>
    </row>
    <row r="316" spans="1:17" ht="15" x14ac:dyDescent="0.2">
      <c r="A316" s="178" t="s">
        <v>536</v>
      </c>
      <c r="B316" s="354" t="s">
        <v>247</v>
      </c>
      <c r="C316" s="356" t="s">
        <v>713</v>
      </c>
      <c r="D316" s="55" t="s">
        <v>143</v>
      </c>
      <c r="E316" s="200">
        <v>6309098263</v>
      </c>
      <c r="F316" s="199" t="s">
        <v>734</v>
      </c>
      <c r="G316" s="198">
        <v>43612</v>
      </c>
      <c r="H316" s="197">
        <v>1455974867</v>
      </c>
      <c r="I316" s="74">
        <f>102.12/78.05</f>
        <v>1.3083920563741192</v>
      </c>
      <c r="J316" s="76" t="s">
        <v>401</v>
      </c>
      <c r="K316" s="156">
        <f>+E316/I316</f>
        <v>4822024279.5451431</v>
      </c>
      <c r="L316" s="173" t="s">
        <v>421</v>
      </c>
      <c r="M316" s="54"/>
      <c r="N316" s="170" t="s">
        <v>970</v>
      </c>
      <c r="O316" s="181"/>
      <c r="P316" s="181"/>
      <c r="Q316" s="181"/>
    </row>
    <row r="317" spans="1:17" ht="15" x14ac:dyDescent="0.2">
      <c r="A317" s="178" t="s">
        <v>536</v>
      </c>
      <c r="B317" s="354" t="s">
        <v>248</v>
      </c>
      <c r="C317" s="356" t="s">
        <v>713</v>
      </c>
      <c r="D317" s="55" t="s">
        <v>143</v>
      </c>
      <c r="E317" s="200"/>
      <c r="F317" s="199" t="s">
        <v>735</v>
      </c>
      <c r="G317" s="198"/>
      <c r="H317" s="197">
        <v>1455974867</v>
      </c>
      <c r="I317" s="74"/>
      <c r="J317" s="76"/>
      <c r="K317" s="156"/>
      <c r="L317" s="173" t="s">
        <v>218</v>
      </c>
      <c r="M317" s="54"/>
      <c r="O317" s="181"/>
      <c r="P317" s="181"/>
      <c r="Q317" s="181"/>
    </row>
    <row r="318" spans="1:17" ht="15" x14ac:dyDescent="0.2">
      <c r="A318" s="178" t="s">
        <v>536</v>
      </c>
      <c r="B318" s="354" t="s">
        <v>249</v>
      </c>
      <c r="C318" s="356" t="s">
        <v>713</v>
      </c>
      <c r="D318" s="55" t="s">
        <v>143</v>
      </c>
      <c r="E318" s="200"/>
      <c r="F318" s="199" t="s">
        <v>736</v>
      </c>
      <c r="G318" s="198"/>
      <c r="H318" s="197">
        <v>1455974867</v>
      </c>
      <c r="I318" s="74"/>
      <c r="J318" s="76"/>
      <c r="K318" s="156"/>
      <c r="L318" s="173" t="s">
        <v>218</v>
      </c>
      <c r="M318" s="54"/>
      <c r="O318" s="181"/>
      <c r="P318" s="181"/>
      <c r="Q318" s="181"/>
    </row>
    <row r="319" spans="1:17" ht="15" x14ac:dyDescent="0.25">
      <c r="A319" s="178" t="s">
        <v>536</v>
      </c>
      <c r="B319" s="146" t="s">
        <v>250</v>
      </c>
      <c r="C319" s="147" t="s">
        <v>713</v>
      </c>
      <c r="D319" s="58" t="s">
        <v>143</v>
      </c>
      <c r="E319" s="148">
        <v>2643821720</v>
      </c>
      <c r="F319" s="149" t="s">
        <v>737</v>
      </c>
      <c r="G319" s="196">
        <v>43650</v>
      </c>
      <c r="H319" s="195">
        <v>1455974867</v>
      </c>
      <c r="I319" s="74">
        <f>102.44/78.05</f>
        <v>1.3124919923126201</v>
      </c>
      <c r="J319" s="76" t="s">
        <v>422</v>
      </c>
      <c r="K319" s="156">
        <f>+E319/I319</f>
        <v>2014352647.8524013</v>
      </c>
      <c r="L319" s="194" t="s">
        <v>423</v>
      </c>
      <c r="M319" s="54" t="s">
        <v>969</v>
      </c>
      <c r="O319" s="181"/>
      <c r="P319" s="181"/>
      <c r="Q319" s="181"/>
    </row>
    <row r="320" spans="1:17" ht="15" x14ac:dyDescent="0.25">
      <c r="A320" s="178" t="s">
        <v>536</v>
      </c>
      <c r="B320" s="146" t="s">
        <v>841</v>
      </c>
      <c r="C320" s="147" t="s">
        <v>713</v>
      </c>
      <c r="D320" s="58" t="s">
        <v>143</v>
      </c>
      <c r="E320" s="148">
        <v>9754517</v>
      </c>
      <c r="F320" s="149" t="s">
        <v>737</v>
      </c>
      <c r="G320" s="196">
        <v>43658</v>
      </c>
      <c r="H320" s="195"/>
      <c r="I320" s="74">
        <f>102.71/78.05</f>
        <v>1.3159513132607303</v>
      </c>
      <c r="J320" s="76" t="s">
        <v>424</v>
      </c>
      <c r="K320" s="156">
        <f>+E320/I320</f>
        <v>7412521.194138837</v>
      </c>
      <c r="L320" s="194" t="s">
        <v>425</v>
      </c>
      <c r="M320" s="54" t="s">
        <v>968</v>
      </c>
      <c r="O320" s="181"/>
      <c r="P320" s="181"/>
      <c r="Q320" s="181"/>
    </row>
    <row r="321" spans="1:18" ht="26.25" x14ac:dyDescent="0.25">
      <c r="A321" s="340" t="s">
        <v>536</v>
      </c>
      <c r="B321" s="339" t="s">
        <v>841</v>
      </c>
      <c r="C321" s="338" t="s">
        <v>713</v>
      </c>
      <c r="D321" s="337" t="s">
        <v>143</v>
      </c>
      <c r="E321" s="336">
        <v>3518806545</v>
      </c>
      <c r="F321" s="335"/>
      <c r="G321" s="334">
        <v>43916</v>
      </c>
      <c r="H321" s="333"/>
      <c r="I321" s="332">
        <f>104.94/78.05</f>
        <v>1.3445227418321588</v>
      </c>
      <c r="J321" s="331" t="s">
        <v>738</v>
      </c>
      <c r="K321" s="330">
        <f>+E321/I321</f>
        <v>2617141707.9974275</v>
      </c>
      <c r="L321" s="329"/>
      <c r="M321" s="328" t="s">
        <v>967</v>
      </c>
      <c r="N321" s="327" t="s">
        <v>1136</v>
      </c>
      <c r="O321" s="181"/>
      <c r="P321" s="181"/>
      <c r="Q321" s="181"/>
    </row>
    <row r="322" spans="1:18" ht="26.25" x14ac:dyDescent="0.25">
      <c r="A322" s="340" t="s">
        <v>536</v>
      </c>
      <c r="B322" s="339" t="s">
        <v>841</v>
      </c>
      <c r="C322" s="338" t="s">
        <v>713</v>
      </c>
      <c r="D322" s="337" t="s">
        <v>143</v>
      </c>
      <c r="E322" s="336">
        <v>-3518806545</v>
      </c>
      <c r="F322" s="335"/>
      <c r="G322" s="334">
        <v>43916</v>
      </c>
      <c r="H322" s="333"/>
      <c r="I322" s="332">
        <f>104.94/78.05</f>
        <v>1.3445227418321588</v>
      </c>
      <c r="J322" s="331" t="s">
        <v>738</v>
      </c>
      <c r="K322" s="330">
        <f>+E322/I322</f>
        <v>-2617141707.9974275</v>
      </c>
      <c r="L322" s="329"/>
      <c r="M322" s="328" t="s">
        <v>967</v>
      </c>
      <c r="N322" s="327" t="s">
        <v>1136</v>
      </c>
      <c r="O322" s="181"/>
      <c r="P322" s="181"/>
      <c r="Q322" s="181"/>
    </row>
    <row r="323" spans="1:18" s="119" customFormat="1" x14ac:dyDescent="0.2">
      <c r="A323" s="178" t="s">
        <v>536</v>
      </c>
      <c r="B323" s="150" t="s">
        <v>426</v>
      </c>
      <c r="C323" s="151"/>
      <c r="D323" s="122"/>
      <c r="E323" s="152">
        <f>SUM(E294:E322)</f>
        <v>65730763874</v>
      </c>
      <c r="F323" s="153"/>
      <c r="G323" s="193"/>
      <c r="H323" s="192">
        <f>SUM(H294:H320)</f>
        <v>51504945409</v>
      </c>
      <c r="I323" s="123"/>
      <c r="J323" s="124"/>
      <c r="K323" s="191">
        <f>SUM(K294:K322)</f>
        <v>51554838521.714149</v>
      </c>
      <c r="L323" s="190">
        <f>+K323-H323</f>
        <v>49893112.714149475</v>
      </c>
      <c r="M323" s="189"/>
      <c r="O323" s="57"/>
      <c r="P323" s="57"/>
      <c r="Q323" s="57"/>
      <c r="R323" s="57"/>
    </row>
    <row r="324" spans="1:18" x14ac:dyDescent="0.2">
      <c r="A324" s="178" t="s">
        <v>536</v>
      </c>
      <c r="B324" s="188"/>
      <c r="C324" s="188"/>
      <c r="D324" s="54"/>
      <c r="E324" s="54"/>
      <c r="F324" s="54"/>
      <c r="G324" s="187"/>
      <c r="H324" s="186"/>
      <c r="I324" s="54"/>
      <c r="J324" s="54"/>
      <c r="K324" s="54"/>
      <c r="L324" s="54"/>
      <c r="M324" s="54"/>
    </row>
    <row r="325" spans="1:18" s="180" customFormat="1" ht="15" x14ac:dyDescent="0.25">
      <c r="A325" s="180" t="s">
        <v>481</v>
      </c>
      <c r="B325" s="357" t="s">
        <v>332</v>
      </c>
      <c r="C325" s="357"/>
      <c r="D325" s="357"/>
      <c r="E325" s="357"/>
      <c r="F325" s="357"/>
      <c r="G325" s="185"/>
      <c r="H325" s="357"/>
      <c r="I325" s="357"/>
      <c r="J325" s="357"/>
      <c r="K325" s="357"/>
      <c r="L325" s="357"/>
      <c r="M325" s="182"/>
      <c r="O325" s="181"/>
      <c r="P325" s="181"/>
      <c r="Q325" s="181"/>
      <c r="R325" s="181"/>
    </row>
    <row r="326" spans="1:18" s="180" customFormat="1" ht="15" x14ac:dyDescent="0.25">
      <c r="A326" s="184" t="s">
        <v>536</v>
      </c>
      <c r="B326" s="141" t="s">
        <v>130</v>
      </c>
      <c r="C326" s="142" t="s">
        <v>131</v>
      </c>
      <c r="D326" s="142" t="s">
        <v>132</v>
      </c>
      <c r="E326" s="838" t="s">
        <v>133</v>
      </c>
      <c r="F326" s="839"/>
      <c r="G326" s="838" t="s">
        <v>134</v>
      </c>
      <c r="H326" s="840"/>
      <c r="I326" s="840"/>
      <c r="J326" s="840"/>
      <c r="K326" s="839"/>
      <c r="L326" s="143" t="s">
        <v>97</v>
      </c>
      <c r="M326" s="143" t="s">
        <v>840</v>
      </c>
      <c r="O326" s="181"/>
      <c r="P326" s="181"/>
      <c r="Q326" s="181"/>
      <c r="R326" s="181"/>
    </row>
    <row r="327" spans="1:18" s="180" customFormat="1" ht="45" x14ac:dyDescent="0.25">
      <c r="A327" s="184" t="s">
        <v>536</v>
      </c>
      <c r="B327" s="141"/>
      <c r="C327" s="142"/>
      <c r="D327" s="142"/>
      <c r="E327" s="144" t="s">
        <v>135</v>
      </c>
      <c r="F327" s="144" t="s">
        <v>136</v>
      </c>
      <c r="G327" s="183" t="s">
        <v>622</v>
      </c>
      <c r="H327" s="144" t="s">
        <v>137</v>
      </c>
      <c r="I327" s="144" t="s">
        <v>138</v>
      </c>
      <c r="J327" s="144" t="s">
        <v>139</v>
      </c>
      <c r="K327" s="144" t="s">
        <v>140</v>
      </c>
      <c r="L327" s="143"/>
      <c r="M327" s="182"/>
      <c r="O327" s="181"/>
      <c r="P327" s="181"/>
      <c r="Q327" s="181"/>
      <c r="R327" s="181"/>
    </row>
    <row r="328" spans="1:18" ht="28.5" x14ac:dyDescent="0.2">
      <c r="A328" s="178" t="s">
        <v>536</v>
      </c>
      <c r="B328" s="354" t="s">
        <v>839</v>
      </c>
      <c r="C328" s="157" t="s">
        <v>739</v>
      </c>
      <c r="D328" s="55" t="s">
        <v>143</v>
      </c>
      <c r="E328" s="140">
        <v>13016958191</v>
      </c>
      <c r="F328" s="177">
        <v>43465</v>
      </c>
      <c r="G328" s="179">
        <v>43462</v>
      </c>
      <c r="H328" s="175">
        <v>10214287467</v>
      </c>
      <c r="I328" s="78">
        <f>142.84/111.82</f>
        <v>1.2774101234126276</v>
      </c>
      <c r="J328" s="79" t="s">
        <v>333</v>
      </c>
      <c r="K328" s="50">
        <f>+E328/I328</f>
        <v>10190116668.42355</v>
      </c>
      <c r="L328" s="173" t="s">
        <v>740</v>
      </c>
      <c r="M328" s="54"/>
    </row>
    <row r="329" spans="1:18" ht="15" x14ac:dyDescent="0.2">
      <c r="A329" s="178" t="s">
        <v>536</v>
      </c>
      <c r="B329" s="354"/>
      <c r="C329" s="158" t="s">
        <v>739</v>
      </c>
      <c r="D329" s="55" t="s">
        <v>143</v>
      </c>
      <c r="E329" s="140">
        <v>30876023</v>
      </c>
      <c r="F329" s="177">
        <v>43465</v>
      </c>
      <c r="G329" s="179">
        <v>43469</v>
      </c>
      <c r="H329" s="175"/>
      <c r="I329" s="78">
        <f>142.84/111.82</f>
        <v>1.2774101234126276</v>
      </c>
      <c r="J329" s="79" t="s">
        <v>333</v>
      </c>
      <c r="K329" s="50">
        <f>+E329/I329</f>
        <v>24170798.738868661</v>
      </c>
      <c r="L329" s="173" t="s">
        <v>243</v>
      </c>
      <c r="M329" s="54"/>
    </row>
    <row r="330" spans="1:18" ht="15" x14ac:dyDescent="0.2">
      <c r="A330" s="178" t="s">
        <v>536</v>
      </c>
      <c r="B330" s="354" t="s">
        <v>838</v>
      </c>
      <c r="C330" s="158" t="s">
        <v>739</v>
      </c>
      <c r="D330" s="55" t="s">
        <v>143</v>
      </c>
      <c r="E330" s="140">
        <v>55856315730</v>
      </c>
      <c r="F330" s="177">
        <v>43830</v>
      </c>
      <c r="G330" s="176">
        <v>43829</v>
      </c>
      <c r="H330" s="175">
        <v>42105325891</v>
      </c>
      <c r="I330" s="86">
        <f>103.54/78.05</f>
        <v>1.3265855221012173</v>
      </c>
      <c r="J330" s="87" t="s">
        <v>482</v>
      </c>
      <c r="K330" s="174">
        <f>+E330/I330</f>
        <v>42105325890.733047</v>
      </c>
      <c r="L330" s="173" t="s">
        <v>483</v>
      </c>
      <c r="M330" s="54" t="s">
        <v>966</v>
      </c>
    </row>
    <row r="332" spans="1:18" ht="13.5" thickBot="1" x14ac:dyDescent="0.25"/>
    <row r="333" spans="1:18" ht="13.5" thickBot="1" x14ac:dyDescent="0.25">
      <c r="H333" s="326">
        <v>51504945409</v>
      </c>
      <c r="I333" s="325"/>
    </row>
    <row r="335" spans="1:18" x14ac:dyDescent="0.2">
      <c r="H335" s="324">
        <f>+H323-H333</f>
        <v>0</v>
      </c>
    </row>
  </sheetData>
  <autoFilter ref="A4:R184" xr:uid="{00000000-0009-0000-0000-000000000000}">
    <filterColumn colId="4" showButton="0"/>
    <filterColumn colId="6" showButton="0"/>
    <filterColumn colId="7" showButton="0"/>
    <filterColumn colId="8" showButton="0"/>
    <filterColumn colId="9" showButton="0"/>
  </autoFilter>
  <mergeCells count="36">
    <mergeCell ref="G282:K282"/>
    <mergeCell ref="H295:H296"/>
    <mergeCell ref="H300:H301"/>
    <mergeCell ref="E292:F292"/>
    <mergeCell ref="G292:K292"/>
    <mergeCell ref="G201:K201"/>
    <mergeCell ref="M213:M214"/>
    <mergeCell ref="O228:Q228"/>
    <mergeCell ref="E326:F326"/>
    <mergeCell ref="G326:K326"/>
    <mergeCell ref="E222:F222"/>
    <mergeCell ref="G222:K222"/>
    <mergeCell ref="E282:F282"/>
    <mergeCell ref="B2:L2"/>
    <mergeCell ref="E4:F4"/>
    <mergeCell ref="G4:K4"/>
    <mergeCell ref="E167:F167"/>
    <mergeCell ref="G167:K167"/>
    <mergeCell ref="F204:F205"/>
    <mergeCell ref="B204:B205"/>
    <mergeCell ref="B198:B199"/>
    <mergeCell ref="F198:F199"/>
    <mergeCell ref="H198:H199"/>
    <mergeCell ref="H189:H190"/>
    <mergeCell ref="H193:H194"/>
    <mergeCell ref="H204:H205"/>
    <mergeCell ref="L198:L199"/>
    <mergeCell ref="B265:B266"/>
    <mergeCell ref="H265:H266"/>
    <mergeCell ref="H181:H182"/>
    <mergeCell ref="B181:B182"/>
    <mergeCell ref="E187:F187"/>
    <mergeCell ref="G187:K187"/>
    <mergeCell ref="E201:F201"/>
    <mergeCell ref="B219:B220"/>
    <mergeCell ref="H219:H220"/>
  </mergeCells>
  <conditionalFormatting sqref="G1:G3 G214:G220 G189:G199 G169:G184 G132:G164 G203:G212 G284:G289 G328:G1048576 G294:G321 G224:G266 G114:G128 G6:G110 G323:G324 G269:G280">
    <cfRule type="cellIs" dxfId="100" priority="9" operator="greaterThan">
      <formula>44104</formula>
    </cfRule>
  </conditionalFormatting>
  <conditionalFormatting sqref="G213">
    <cfRule type="cellIs" dxfId="99" priority="8" operator="greaterThan">
      <formula>44104</formula>
    </cfRule>
  </conditionalFormatting>
  <conditionalFormatting sqref="G111">
    <cfRule type="cellIs" dxfId="98" priority="7" operator="greaterThan">
      <formula>44104</formula>
    </cfRule>
  </conditionalFormatting>
  <conditionalFormatting sqref="G112">
    <cfRule type="cellIs" dxfId="97" priority="6" operator="greaterThan">
      <formula>44104</formula>
    </cfRule>
  </conditionalFormatting>
  <conditionalFormatting sqref="G113">
    <cfRule type="cellIs" dxfId="96" priority="5" operator="greaterThan">
      <formula>44104</formula>
    </cfRule>
  </conditionalFormatting>
  <conditionalFormatting sqref="G322">
    <cfRule type="cellIs" dxfId="95" priority="4" operator="greaterThan">
      <formula>44104</formula>
    </cfRule>
  </conditionalFormatting>
  <conditionalFormatting sqref="G165">
    <cfRule type="cellIs" dxfId="94" priority="3" operator="greaterThan">
      <formula>44104</formula>
    </cfRule>
  </conditionalFormatting>
  <conditionalFormatting sqref="G268">
    <cfRule type="cellIs" dxfId="93" priority="2" operator="greaterThan">
      <formula>44104</formula>
    </cfRule>
  </conditionalFormatting>
  <conditionalFormatting sqref="G267">
    <cfRule type="cellIs" dxfId="92" priority="1" operator="greaterThan">
      <formula>44104</formula>
    </cfRule>
  </conditionalFormatting>
  <hyperlinks>
    <hyperlink ref="K273" r:id="rId1" display="..\..\Varios\2019-10-07 Cálculos incumplimiento fondeo Ambiental.xlsx" xr:uid="{FC87C68E-FF8F-4738-900B-6B686A5422A2}"/>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zoomScale="85" zoomScaleNormal="85" workbookViewId="0">
      <selection activeCell="J86" sqref="J86"/>
    </sheetView>
  </sheetViews>
  <sheetFormatPr baseColWidth="10" defaultColWidth="11.5703125" defaultRowHeight="15" x14ac:dyDescent="0.25"/>
  <cols>
    <col min="1" max="16384" width="11.5703125" style="130"/>
  </cols>
  <sheetData>
    <row r="1" spans="2:12" x14ac:dyDescent="0.25">
      <c r="B1" s="861"/>
      <c r="C1" s="862"/>
      <c r="D1" s="863"/>
      <c r="E1" s="867" t="s">
        <v>252</v>
      </c>
      <c r="F1" s="867"/>
      <c r="G1" s="867"/>
      <c r="H1" s="867"/>
      <c r="I1" s="867"/>
      <c r="J1" s="867"/>
      <c r="K1" s="869"/>
      <c r="L1" s="870"/>
    </row>
    <row r="2" spans="2:12" x14ac:dyDescent="0.25">
      <c r="B2" s="864"/>
      <c r="C2" s="865"/>
      <c r="D2" s="866"/>
      <c r="E2" s="868"/>
      <c r="F2" s="868"/>
      <c r="G2" s="868"/>
      <c r="H2" s="868"/>
      <c r="I2" s="868"/>
      <c r="J2" s="868"/>
      <c r="K2" s="871"/>
      <c r="L2" s="872"/>
    </row>
    <row r="3" spans="2:12" x14ac:dyDescent="0.25">
      <c r="B3" s="864"/>
      <c r="C3" s="865"/>
      <c r="D3" s="866"/>
      <c r="E3" s="868"/>
      <c r="F3" s="868"/>
      <c r="G3" s="868"/>
      <c r="H3" s="868"/>
      <c r="I3" s="868"/>
      <c r="J3" s="868"/>
      <c r="K3" s="871"/>
      <c r="L3" s="872"/>
    </row>
    <row r="4" spans="2:12" x14ac:dyDescent="0.25">
      <c r="B4" s="864"/>
      <c r="C4" s="865"/>
      <c r="D4" s="866"/>
      <c r="E4" s="873" t="s">
        <v>1061</v>
      </c>
      <c r="F4" s="873"/>
      <c r="G4" s="873"/>
      <c r="H4" s="873"/>
      <c r="I4" s="873"/>
      <c r="J4" s="873"/>
      <c r="K4" s="871"/>
      <c r="L4" s="872"/>
    </row>
    <row r="5" spans="2:12" x14ac:dyDescent="0.25">
      <c r="B5" s="864"/>
      <c r="C5" s="865"/>
      <c r="D5" s="866"/>
      <c r="E5" s="874"/>
      <c r="F5" s="874"/>
      <c r="G5" s="874"/>
      <c r="H5" s="874"/>
      <c r="I5" s="875" t="s">
        <v>1062</v>
      </c>
      <c r="J5" s="876">
        <v>49</v>
      </c>
      <c r="K5" s="871"/>
      <c r="L5" s="872"/>
    </row>
    <row r="6" spans="2:12" ht="24" x14ac:dyDescent="0.25">
      <c r="B6" s="864"/>
      <c r="C6" s="865"/>
      <c r="D6" s="866"/>
      <c r="E6" s="349" t="s">
        <v>290</v>
      </c>
      <c r="F6" s="309">
        <v>44181</v>
      </c>
      <c r="G6" s="310" t="s">
        <v>291</v>
      </c>
      <c r="H6" s="309">
        <v>44188</v>
      </c>
      <c r="I6" s="875"/>
      <c r="J6" s="876"/>
      <c r="K6" s="877"/>
      <c r="L6" s="878"/>
    </row>
    <row r="7" spans="2:12" ht="24" x14ac:dyDescent="0.25">
      <c r="B7" s="879" t="s">
        <v>1063</v>
      </c>
      <c r="C7" s="879"/>
      <c r="D7" s="879"/>
      <c r="E7" s="879" t="s">
        <v>107</v>
      </c>
      <c r="F7" s="879"/>
      <c r="G7" s="879" t="s">
        <v>108</v>
      </c>
      <c r="H7" s="879"/>
      <c r="I7" s="348" t="s">
        <v>4</v>
      </c>
      <c r="J7" s="348" t="s">
        <v>2</v>
      </c>
      <c r="K7" s="880" t="s">
        <v>0</v>
      </c>
      <c r="L7" s="880"/>
    </row>
    <row r="8" spans="2:12" ht="24" x14ac:dyDescent="0.25">
      <c r="B8" s="881" t="s">
        <v>1064</v>
      </c>
      <c r="C8" s="881"/>
      <c r="D8" s="881"/>
      <c r="E8" s="879" t="s">
        <v>1065</v>
      </c>
      <c r="F8" s="879"/>
      <c r="G8" s="879" t="s">
        <v>1065</v>
      </c>
      <c r="H8" s="879"/>
      <c r="I8" s="300">
        <v>41944</v>
      </c>
      <c r="J8" s="348">
        <v>1</v>
      </c>
      <c r="K8" s="880" t="s">
        <v>292</v>
      </c>
      <c r="L8" s="880"/>
    </row>
    <row r="9" spans="2:12" x14ac:dyDescent="0.25">
      <c r="B9" s="882" t="s">
        <v>453</v>
      </c>
      <c r="C9" s="883"/>
      <c r="D9" s="883"/>
      <c r="E9" s="883"/>
      <c r="F9" s="883"/>
      <c r="G9" s="884"/>
      <c r="H9" s="882" t="s">
        <v>454</v>
      </c>
      <c r="I9" s="883"/>
      <c r="J9" s="883"/>
      <c r="K9" s="883"/>
      <c r="L9" s="884"/>
    </row>
    <row r="10" spans="2:12" x14ac:dyDescent="0.25">
      <c r="B10" s="882"/>
      <c r="C10" s="883"/>
      <c r="D10" s="883"/>
      <c r="E10" s="883"/>
      <c r="F10" s="883"/>
      <c r="G10" s="884"/>
      <c r="H10" s="882"/>
      <c r="I10" s="883"/>
      <c r="J10" s="883"/>
      <c r="K10" s="883"/>
      <c r="L10" s="884"/>
    </row>
    <row r="11" spans="2:12" x14ac:dyDescent="0.25">
      <c r="B11" s="882"/>
      <c r="C11" s="883"/>
      <c r="D11" s="883"/>
      <c r="E11" s="883"/>
      <c r="F11" s="883"/>
      <c r="G11" s="884"/>
      <c r="H11" s="882"/>
      <c r="I11" s="883"/>
      <c r="J11" s="883"/>
      <c r="K11" s="883"/>
      <c r="L11" s="884"/>
    </row>
    <row r="12" spans="2:12" x14ac:dyDescent="0.25">
      <c r="B12" s="882"/>
      <c r="C12" s="883"/>
      <c r="D12" s="883"/>
      <c r="E12" s="883"/>
      <c r="F12" s="883"/>
      <c r="G12" s="884"/>
      <c r="H12" s="882"/>
      <c r="I12" s="883"/>
      <c r="J12" s="883"/>
      <c r="K12" s="883"/>
      <c r="L12" s="884"/>
    </row>
    <row r="13" spans="2:12" x14ac:dyDescent="0.25">
      <c r="B13" s="882"/>
      <c r="C13" s="883"/>
      <c r="D13" s="883"/>
      <c r="E13" s="883"/>
      <c r="F13" s="883"/>
      <c r="G13" s="884"/>
      <c r="H13" s="882"/>
      <c r="I13" s="883"/>
      <c r="J13" s="883"/>
      <c r="K13" s="883"/>
      <c r="L13" s="884"/>
    </row>
    <row r="14" spans="2:12" x14ac:dyDescent="0.25">
      <c r="B14" s="882"/>
      <c r="C14" s="883"/>
      <c r="D14" s="883"/>
      <c r="E14" s="883"/>
      <c r="F14" s="883"/>
      <c r="G14" s="884"/>
      <c r="H14" s="882"/>
      <c r="I14" s="883"/>
      <c r="J14" s="883"/>
      <c r="K14" s="883"/>
      <c r="L14" s="884"/>
    </row>
    <row r="15" spans="2:12" x14ac:dyDescent="0.25">
      <c r="B15" s="882"/>
      <c r="C15" s="883"/>
      <c r="D15" s="883"/>
      <c r="E15" s="883"/>
      <c r="F15" s="883"/>
      <c r="G15" s="884"/>
      <c r="H15" s="882"/>
      <c r="I15" s="883"/>
      <c r="J15" s="883"/>
      <c r="K15" s="883"/>
      <c r="L15" s="884"/>
    </row>
    <row r="16" spans="2:12"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x14ac:dyDescent="0.25">
      <c r="B19" s="882"/>
      <c r="C19" s="883"/>
      <c r="D19" s="883"/>
      <c r="E19" s="883"/>
      <c r="F19" s="883"/>
      <c r="G19" s="884"/>
      <c r="H19" s="882"/>
      <c r="I19" s="883"/>
      <c r="J19" s="883"/>
      <c r="K19" s="883"/>
      <c r="L19" s="884"/>
    </row>
    <row r="20" spans="2:12" x14ac:dyDescent="0.25">
      <c r="B20" s="882"/>
      <c r="C20" s="883"/>
      <c r="D20" s="883"/>
      <c r="E20" s="883"/>
      <c r="F20" s="883"/>
      <c r="G20" s="884"/>
      <c r="H20" s="882"/>
      <c r="I20" s="883"/>
      <c r="J20" s="883"/>
      <c r="K20" s="883"/>
      <c r="L20" s="884"/>
    </row>
    <row r="21" spans="2:12" x14ac:dyDescent="0.25">
      <c r="B21" s="882"/>
      <c r="C21" s="883"/>
      <c r="D21" s="883"/>
      <c r="E21" s="883"/>
      <c r="F21" s="883"/>
      <c r="G21" s="884"/>
      <c r="H21" s="882"/>
      <c r="I21" s="883"/>
      <c r="J21" s="883"/>
      <c r="K21" s="883"/>
      <c r="L21" s="884"/>
    </row>
    <row r="22" spans="2:12" x14ac:dyDescent="0.25">
      <c r="B22" s="882"/>
      <c r="C22" s="883"/>
      <c r="D22" s="883"/>
      <c r="E22" s="883"/>
      <c r="F22" s="883"/>
      <c r="G22" s="884"/>
      <c r="H22" s="882"/>
      <c r="I22" s="883"/>
      <c r="J22" s="883"/>
      <c r="K22" s="883"/>
      <c r="L22" s="884"/>
    </row>
    <row r="23" spans="2:12" x14ac:dyDescent="0.25">
      <c r="B23" s="885" t="s">
        <v>1066</v>
      </c>
      <c r="C23" s="886"/>
      <c r="D23" s="886"/>
      <c r="E23" s="886"/>
      <c r="F23" s="886"/>
      <c r="G23" s="887"/>
      <c r="H23" s="891" t="s">
        <v>1309</v>
      </c>
      <c r="I23" s="892"/>
      <c r="J23" s="892"/>
      <c r="K23" s="892"/>
      <c r="L23" s="893"/>
    </row>
    <row r="24" spans="2:12" ht="15.75" thickBot="1" x14ac:dyDescent="0.3">
      <c r="B24" s="888"/>
      <c r="C24" s="889"/>
      <c r="D24" s="889"/>
      <c r="E24" s="889"/>
      <c r="F24" s="889"/>
      <c r="G24" s="890"/>
      <c r="H24" s="894"/>
      <c r="I24" s="895"/>
      <c r="J24" s="895"/>
      <c r="K24" s="895"/>
      <c r="L24" s="896"/>
    </row>
    <row r="25" spans="2:12" x14ac:dyDescent="0.25">
      <c r="B25" s="897" t="s">
        <v>453</v>
      </c>
      <c r="C25" s="898"/>
      <c r="D25" s="898"/>
      <c r="E25" s="898"/>
      <c r="F25" s="898"/>
      <c r="G25" s="899"/>
      <c r="H25" s="897" t="s">
        <v>454</v>
      </c>
      <c r="I25" s="898"/>
      <c r="J25" s="898"/>
      <c r="K25" s="898"/>
      <c r="L25" s="899"/>
    </row>
    <row r="26" spans="2:12"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x14ac:dyDescent="0.25">
      <c r="B35" s="882"/>
      <c r="C35" s="883"/>
      <c r="D35" s="883"/>
      <c r="E35" s="883"/>
      <c r="F35" s="883"/>
      <c r="G35" s="884"/>
      <c r="H35" s="882"/>
      <c r="I35" s="883"/>
      <c r="J35" s="883"/>
      <c r="K35" s="883"/>
      <c r="L35" s="884"/>
    </row>
    <row r="36" spans="2:12" x14ac:dyDescent="0.25">
      <c r="B36" s="882"/>
      <c r="C36" s="883"/>
      <c r="D36" s="883"/>
      <c r="E36" s="883"/>
      <c r="F36" s="883"/>
      <c r="G36" s="884"/>
      <c r="H36" s="882"/>
      <c r="I36" s="883"/>
      <c r="J36" s="883"/>
      <c r="K36" s="883"/>
      <c r="L36" s="884"/>
    </row>
    <row r="37" spans="2:12" x14ac:dyDescent="0.25">
      <c r="B37" s="882"/>
      <c r="C37" s="883"/>
      <c r="D37" s="883"/>
      <c r="E37" s="883"/>
      <c r="F37" s="883"/>
      <c r="G37" s="884"/>
      <c r="H37" s="882"/>
      <c r="I37" s="883"/>
      <c r="J37" s="883"/>
      <c r="K37" s="883"/>
      <c r="L37" s="884"/>
    </row>
    <row r="38" spans="2:12" x14ac:dyDescent="0.25">
      <c r="B38" s="882"/>
      <c r="C38" s="883"/>
      <c r="D38" s="883"/>
      <c r="E38" s="883"/>
      <c r="F38" s="883"/>
      <c r="G38" s="884"/>
      <c r="H38" s="882"/>
      <c r="I38" s="883"/>
      <c r="J38" s="883"/>
      <c r="K38" s="883"/>
      <c r="L38" s="884"/>
    </row>
    <row r="39" spans="2:12" x14ac:dyDescent="0.25">
      <c r="B39" s="885" t="s">
        <v>1310</v>
      </c>
      <c r="C39" s="886"/>
      <c r="D39" s="886"/>
      <c r="E39" s="886"/>
      <c r="F39" s="886"/>
      <c r="G39" s="887"/>
      <c r="H39" s="891" t="s">
        <v>1311</v>
      </c>
      <c r="I39" s="892"/>
      <c r="J39" s="892"/>
      <c r="K39" s="892"/>
      <c r="L39" s="893"/>
    </row>
    <row r="40" spans="2:12" ht="36" customHeight="1" thickBot="1" x14ac:dyDescent="0.3">
      <c r="B40" s="888"/>
      <c r="C40" s="889"/>
      <c r="D40" s="889"/>
      <c r="E40" s="889"/>
      <c r="F40" s="889"/>
      <c r="G40" s="890"/>
      <c r="H40" s="894"/>
      <c r="I40" s="895"/>
      <c r="J40" s="895"/>
      <c r="K40" s="895"/>
      <c r="L40" s="896"/>
    </row>
    <row r="41" spans="2:12" ht="15" customHeight="1" x14ac:dyDescent="0.25">
      <c r="B41" s="897" t="s">
        <v>453</v>
      </c>
      <c r="C41" s="898"/>
      <c r="D41" s="898"/>
      <c r="E41" s="898"/>
      <c r="F41" s="898"/>
      <c r="G41" s="899"/>
      <c r="H41" s="897" t="s">
        <v>454</v>
      </c>
      <c r="I41" s="898"/>
      <c r="J41" s="898"/>
      <c r="K41" s="898"/>
      <c r="L41" s="899"/>
    </row>
    <row r="42" spans="2:12" ht="15" customHeight="1" x14ac:dyDescent="0.25">
      <c r="B42" s="882"/>
      <c r="C42" s="883"/>
      <c r="D42" s="883"/>
      <c r="E42" s="883"/>
      <c r="F42" s="883"/>
      <c r="G42" s="884"/>
      <c r="H42" s="882"/>
      <c r="I42" s="883"/>
      <c r="J42" s="883"/>
      <c r="K42" s="883"/>
      <c r="L42" s="884"/>
    </row>
    <row r="43" spans="2:12" ht="15" customHeight="1" x14ac:dyDescent="0.25">
      <c r="B43" s="882"/>
      <c r="C43" s="883"/>
      <c r="D43" s="883"/>
      <c r="E43" s="883"/>
      <c r="F43" s="883"/>
      <c r="G43" s="884"/>
      <c r="H43" s="882"/>
      <c r="I43" s="883"/>
      <c r="J43" s="883"/>
      <c r="K43" s="883"/>
      <c r="L43" s="884"/>
    </row>
    <row r="44" spans="2:12" ht="15" customHeight="1" x14ac:dyDescent="0.25">
      <c r="B44" s="882"/>
      <c r="C44" s="883"/>
      <c r="D44" s="883"/>
      <c r="E44" s="883"/>
      <c r="F44" s="883"/>
      <c r="G44" s="884"/>
      <c r="H44" s="882"/>
      <c r="I44" s="883"/>
      <c r="J44" s="883"/>
      <c r="K44" s="883"/>
      <c r="L44" s="884"/>
    </row>
    <row r="45" spans="2:12" ht="15" customHeight="1" x14ac:dyDescent="0.25">
      <c r="B45" s="882"/>
      <c r="C45" s="883"/>
      <c r="D45" s="883"/>
      <c r="E45" s="883"/>
      <c r="F45" s="883"/>
      <c r="G45" s="884"/>
      <c r="H45" s="882"/>
      <c r="I45" s="883"/>
      <c r="J45" s="883"/>
      <c r="K45" s="883"/>
      <c r="L45" s="884"/>
    </row>
    <row r="46" spans="2:12" ht="15" customHeight="1" x14ac:dyDescent="0.25">
      <c r="B46" s="882"/>
      <c r="C46" s="883"/>
      <c r="D46" s="883"/>
      <c r="E46" s="883"/>
      <c r="F46" s="883"/>
      <c r="G46" s="884"/>
      <c r="H46" s="882"/>
      <c r="I46" s="883"/>
      <c r="J46" s="883"/>
      <c r="K46" s="883"/>
      <c r="L46" s="884"/>
    </row>
    <row r="47" spans="2:12" ht="15" customHeight="1" x14ac:dyDescent="0.25">
      <c r="B47" s="882"/>
      <c r="C47" s="883"/>
      <c r="D47" s="883"/>
      <c r="E47" s="883"/>
      <c r="F47" s="883"/>
      <c r="G47" s="884"/>
      <c r="H47" s="882"/>
      <c r="I47" s="883"/>
      <c r="J47" s="883"/>
      <c r="K47" s="883"/>
      <c r="L47" s="884"/>
    </row>
    <row r="48" spans="2:12" ht="15" customHeight="1" x14ac:dyDescent="0.25">
      <c r="B48" s="882"/>
      <c r="C48" s="883"/>
      <c r="D48" s="883"/>
      <c r="E48" s="883"/>
      <c r="F48" s="883"/>
      <c r="G48" s="884"/>
      <c r="H48" s="882"/>
      <c r="I48" s="883"/>
      <c r="J48" s="883"/>
      <c r="K48" s="883"/>
      <c r="L48" s="884"/>
    </row>
    <row r="49" spans="2:12" ht="15" customHeight="1" x14ac:dyDescent="0.25">
      <c r="B49" s="882"/>
      <c r="C49" s="883"/>
      <c r="D49" s="883"/>
      <c r="E49" s="883"/>
      <c r="F49" s="883"/>
      <c r="G49" s="884"/>
      <c r="H49" s="882"/>
      <c r="I49" s="883"/>
      <c r="J49" s="883"/>
      <c r="K49" s="883"/>
      <c r="L49" s="884"/>
    </row>
    <row r="50" spans="2:12" ht="15" customHeight="1" x14ac:dyDescent="0.25">
      <c r="B50" s="882"/>
      <c r="C50" s="883"/>
      <c r="D50" s="883"/>
      <c r="E50" s="883"/>
      <c r="F50" s="883"/>
      <c r="G50" s="884"/>
      <c r="H50" s="882"/>
      <c r="I50" s="883"/>
      <c r="J50" s="883"/>
      <c r="K50" s="883"/>
      <c r="L50" s="884"/>
    </row>
    <row r="51" spans="2:12" ht="15" customHeight="1" x14ac:dyDescent="0.25">
      <c r="B51" s="882"/>
      <c r="C51" s="883"/>
      <c r="D51" s="883"/>
      <c r="E51" s="883"/>
      <c r="F51" s="883"/>
      <c r="G51" s="884"/>
      <c r="H51" s="882"/>
      <c r="I51" s="883"/>
      <c r="J51" s="883"/>
      <c r="K51" s="883"/>
      <c r="L51" s="884"/>
    </row>
    <row r="52" spans="2:12" ht="15" customHeight="1" x14ac:dyDescent="0.25">
      <c r="B52" s="882"/>
      <c r="C52" s="883"/>
      <c r="D52" s="883"/>
      <c r="E52" s="883"/>
      <c r="F52" s="883"/>
      <c r="G52" s="884"/>
      <c r="H52" s="882"/>
      <c r="I52" s="883"/>
      <c r="J52" s="883"/>
      <c r="K52" s="883"/>
      <c r="L52" s="884"/>
    </row>
    <row r="53" spans="2:12" ht="15" customHeight="1" x14ac:dyDescent="0.25">
      <c r="B53" s="882"/>
      <c r="C53" s="883"/>
      <c r="D53" s="883"/>
      <c r="E53" s="883"/>
      <c r="F53" s="883"/>
      <c r="G53" s="884"/>
      <c r="H53" s="882"/>
      <c r="I53" s="883"/>
      <c r="J53" s="883"/>
      <c r="K53" s="883"/>
      <c r="L53" s="884"/>
    </row>
    <row r="54" spans="2:12" x14ac:dyDescent="0.25">
      <c r="B54" s="882"/>
      <c r="C54" s="883"/>
      <c r="D54" s="883"/>
      <c r="E54" s="883"/>
      <c r="F54" s="883"/>
      <c r="G54" s="884"/>
      <c r="H54" s="882"/>
      <c r="I54" s="883"/>
      <c r="J54" s="883"/>
      <c r="K54" s="883"/>
      <c r="L54" s="884"/>
    </row>
    <row r="55" spans="2:12" ht="31.5" customHeight="1" x14ac:dyDescent="0.25">
      <c r="B55" s="885" t="s">
        <v>1312</v>
      </c>
      <c r="C55" s="886"/>
      <c r="D55" s="886"/>
      <c r="E55" s="886"/>
      <c r="F55" s="886"/>
      <c r="G55" s="887"/>
      <c r="H55" s="891" t="s">
        <v>1313</v>
      </c>
      <c r="I55" s="892"/>
      <c r="J55" s="892"/>
      <c r="K55" s="892"/>
      <c r="L55" s="893"/>
    </row>
    <row r="56" spans="2:12" ht="15.75" thickBot="1" x14ac:dyDescent="0.3">
      <c r="B56" s="888"/>
      <c r="C56" s="889"/>
      <c r="D56" s="889"/>
      <c r="E56" s="889"/>
      <c r="F56" s="889"/>
      <c r="G56" s="890"/>
      <c r="H56" s="894"/>
      <c r="I56" s="895"/>
      <c r="J56" s="895"/>
      <c r="K56" s="895"/>
      <c r="L56" s="896"/>
    </row>
    <row r="57" spans="2:12" x14ac:dyDescent="0.25">
      <c r="B57" s="897" t="s">
        <v>453</v>
      </c>
      <c r="C57" s="898"/>
      <c r="D57" s="898"/>
      <c r="E57" s="898"/>
      <c r="F57" s="898"/>
      <c r="G57" s="899"/>
      <c r="H57" s="897" t="s">
        <v>454</v>
      </c>
      <c r="I57" s="898"/>
      <c r="J57" s="898"/>
      <c r="K57" s="898"/>
      <c r="L57" s="899"/>
    </row>
    <row r="58" spans="2:12" x14ac:dyDescent="0.25">
      <c r="B58" s="882"/>
      <c r="C58" s="883"/>
      <c r="D58" s="883"/>
      <c r="E58" s="883"/>
      <c r="F58" s="883"/>
      <c r="G58" s="884"/>
      <c r="H58" s="882"/>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x14ac:dyDescent="0.25">
      <c r="B67" s="882"/>
      <c r="C67" s="883"/>
      <c r="D67" s="883"/>
      <c r="E67" s="883"/>
      <c r="F67" s="883"/>
      <c r="G67" s="884"/>
      <c r="H67" s="882"/>
      <c r="I67" s="883"/>
      <c r="J67" s="883"/>
      <c r="K67" s="883"/>
      <c r="L67" s="884"/>
    </row>
    <row r="68" spans="2:12" x14ac:dyDescent="0.25">
      <c r="B68" s="882"/>
      <c r="C68" s="883"/>
      <c r="D68" s="883"/>
      <c r="E68" s="883"/>
      <c r="F68" s="883"/>
      <c r="G68" s="884"/>
      <c r="H68" s="882"/>
      <c r="I68" s="883"/>
      <c r="J68" s="883"/>
      <c r="K68" s="883"/>
      <c r="L68" s="884"/>
    </row>
    <row r="69" spans="2:12" x14ac:dyDescent="0.25">
      <c r="B69" s="882"/>
      <c r="C69" s="883"/>
      <c r="D69" s="883"/>
      <c r="E69" s="883"/>
      <c r="F69" s="883"/>
      <c r="G69" s="884"/>
      <c r="H69" s="882"/>
      <c r="I69" s="883"/>
      <c r="J69" s="883"/>
      <c r="K69" s="883"/>
      <c r="L69" s="884"/>
    </row>
    <row r="70" spans="2:12" x14ac:dyDescent="0.25">
      <c r="B70" s="882"/>
      <c r="C70" s="883"/>
      <c r="D70" s="883"/>
      <c r="E70" s="883"/>
      <c r="F70" s="883"/>
      <c r="G70" s="884"/>
      <c r="H70" s="882"/>
      <c r="I70" s="883"/>
      <c r="J70" s="883"/>
      <c r="K70" s="883"/>
      <c r="L70" s="884"/>
    </row>
    <row r="71" spans="2:12" ht="15" customHeight="1" x14ac:dyDescent="0.25">
      <c r="B71" s="885" t="s">
        <v>1314</v>
      </c>
      <c r="C71" s="886"/>
      <c r="D71" s="886"/>
      <c r="E71" s="886"/>
      <c r="F71" s="886"/>
      <c r="G71" s="886"/>
      <c r="H71" s="886"/>
      <c r="I71" s="886"/>
      <c r="J71" s="886"/>
      <c r="K71" s="886"/>
      <c r="L71" s="887"/>
    </row>
    <row r="72" spans="2:12" ht="15.75" thickBot="1" x14ac:dyDescent="0.3">
      <c r="B72" s="888"/>
      <c r="C72" s="889"/>
      <c r="D72" s="889"/>
      <c r="E72" s="889"/>
      <c r="F72" s="889"/>
      <c r="G72" s="889"/>
      <c r="H72" s="889"/>
      <c r="I72" s="889"/>
      <c r="J72" s="889"/>
      <c r="K72" s="889"/>
      <c r="L72" s="890"/>
    </row>
  </sheetData>
  <mergeCells count="31">
    <mergeCell ref="B57:G70"/>
    <mergeCell ref="H57:L70"/>
    <mergeCell ref="B71:L72"/>
    <mergeCell ref="B39:G40"/>
    <mergeCell ref="H39:L40"/>
    <mergeCell ref="B41:G54"/>
    <mergeCell ref="H41:L54"/>
    <mergeCell ref="B55:G56"/>
    <mergeCell ref="H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zoomScale="85" zoomScaleNormal="85" workbookViewId="0">
      <selection activeCell="H52" activeCellId="1" sqref="B52:G53 H52:L53"/>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2"/>
      <c r="B1" s="867" t="s">
        <v>252</v>
      </c>
      <c r="C1" s="867"/>
      <c r="D1" s="867"/>
      <c r="E1" s="867"/>
      <c r="F1" s="867"/>
      <c r="G1" s="867"/>
      <c r="H1" s="867"/>
      <c r="I1" s="867"/>
      <c r="J1" s="867"/>
      <c r="K1" s="867"/>
      <c r="L1" s="913"/>
    </row>
    <row r="2" spans="1:12" s="131" customFormat="1" ht="11.25" customHeight="1" x14ac:dyDescent="0.25">
      <c r="A2" s="283"/>
      <c r="B2" s="914"/>
      <c r="C2" s="868"/>
      <c r="D2" s="868"/>
      <c r="E2" s="868"/>
      <c r="F2" s="868"/>
      <c r="G2" s="868"/>
      <c r="H2" s="868"/>
      <c r="I2" s="868"/>
      <c r="J2" s="868"/>
      <c r="K2" s="868"/>
      <c r="L2" s="915"/>
    </row>
    <row r="3" spans="1:12" s="131" customFormat="1" ht="24.95" customHeight="1" x14ac:dyDescent="0.25">
      <c r="A3" s="283"/>
      <c r="B3" s="916" t="s">
        <v>290</v>
      </c>
      <c r="C3" s="916"/>
      <c r="D3" s="916"/>
      <c r="E3" s="917"/>
      <c r="F3" s="97">
        <v>44175</v>
      </c>
      <c r="G3" s="918" t="s">
        <v>291</v>
      </c>
      <c r="H3" s="916"/>
      <c r="I3" s="917"/>
      <c r="J3" s="919">
        <v>44181</v>
      </c>
      <c r="K3" s="916"/>
      <c r="L3" s="917"/>
    </row>
    <row r="4" spans="1:12" s="131" customFormat="1" ht="24.95" customHeight="1" x14ac:dyDescent="0.25">
      <c r="A4" s="283"/>
      <c r="B4" s="920" t="s">
        <v>251</v>
      </c>
      <c r="C4" s="920"/>
      <c r="D4" s="920"/>
      <c r="E4" s="920"/>
      <c r="F4" s="920"/>
      <c r="G4" s="920"/>
      <c r="H4" s="921"/>
      <c r="I4" s="280" t="s">
        <v>492</v>
      </c>
      <c r="J4" s="280" t="s">
        <v>2</v>
      </c>
      <c r="K4" s="880" t="s">
        <v>0</v>
      </c>
      <c r="L4" s="924"/>
    </row>
    <row r="5" spans="1:12" s="131" customFormat="1" ht="24.95" customHeight="1" x14ac:dyDescent="0.25">
      <c r="A5" s="283"/>
      <c r="B5" s="922"/>
      <c r="C5" s="922"/>
      <c r="D5" s="922"/>
      <c r="E5" s="922"/>
      <c r="F5" s="922"/>
      <c r="G5" s="922"/>
      <c r="H5" s="923"/>
      <c r="I5" s="281" t="s">
        <v>493</v>
      </c>
      <c r="J5" s="280">
        <v>2</v>
      </c>
      <c r="K5" s="880" t="s">
        <v>292</v>
      </c>
      <c r="L5" s="924"/>
    </row>
    <row r="6" spans="1:12" s="131" customFormat="1" ht="15.75" customHeight="1" x14ac:dyDescent="0.25">
      <c r="A6" s="283"/>
      <c r="B6" s="900" t="s">
        <v>453</v>
      </c>
      <c r="C6" s="883"/>
      <c r="D6" s="883"/>
      <c r="E6" s="883"/>
      <c r="F6" s="883"/>
      <c r="G6" s="884"/>
      <c r="H6" s="882" t="s">
        <v>454</v>
      </c>
      <c r="I6" s="883"/>
      <c r="J6" s="883"/>
      <c r="K6" s="883"/>
      <c r="L6" s="884"/>
    </row>
    <row r="7" spans="1:12" s="131" customFormat="1" x14ac:dyDescent="0.25">
      <c r="A7" s="283"/>
      <c r="B7" s="900"/>
      <c r="C7" s="883"/>
      <c r="D7" s="883"/>
      <c r="E7" s="883"/>
      <c r="F7" s="883"/>
      <c r="G7" s="884"/>
      <c r="H7" s="882"/>
      <c r="I7" s="883"/>
      <c r="J7" s="883"/>
      <c r="K7" s="883"/>
      <c r="L7" s="884"/>
    </row>
    <row r="8" spans="1:12" s="131" customFormat="1" x14ac:dyDescent="0.25">
      <c r="A8" s="283"/>
      <c r="B8" s="900"/>
      <c r="C8" s="883"/>
      <c r="D8" s="883"/>
      <c r="E8" s="883"/>
      <c r="F8" s="883"/>
      <c r="G8" s="884"/>
      <c r="H8" s="882"/>
      <c r="I8" s="883"/>
      <c r="J8" s="883"/>
      <c r="K8" s="883"/>
      <c r="L8" s="884"/>
    </row>
    <row r="9" spans="1:12" s="131" customFormat="1" x14ac:dyDescent="0.25">
      <c r="A9" s="283"/>
      <c r="B9" s="900"/>
      <c r="C9" s="883"/>
      <c r="D9" s="883"/>
      <c r="E9" s="883"/>
      <c r="F9" s="883"/>
      <c r="G9" s="884"/>
      <c r="H9" s="882"/>
      <c r="I9" s="883"/>
      <c r="J9" s="883"/>
      <c r="K9" s="883"/>
      <c r="L9" s="884"/>
    </row>
    <row r="10" spans="1:12" s="131" customFormat="1" x14ac:dyDescent="0.25">
      <c r="A10" s="283"/>
      <c r="B10" s="900"/>
      <c r="C10" s="883"/>
      <c r="D10" s="883"/>
      <c r="E10" s="883"/>
      <c r="F10" s="883"/>
      <c r="G10" s="884"/>
      <c r="H10" s="882"/>
      <c r="I10" s="883"/>
      <c r="J10" s="883"/>
      <c r="K10" s="883"/>
      <c r="L10" s="884"/>
    </row>
    <row r="11" spans="1:12" s="131" customFormat="1" x14ac:dyDescent="0.25">
      <c r="A11" s="283"/>
      <c r="B11" s="900"/>
      <c r="C11" s="883"/>
      <c r="D11" s="883"/>
      <c r="E11" s="883"/>
      <c r="F11" s="883"/>
      <c r="G11" s="884"/>
      <c r="H11" s="882"/>
      <c r="I11" s="883"/>
      <c r="J11" s="883"/>
      <c r="K11" s="883"/>
      <c r="L11" s="884"/>
    </row>
    <row r="12" spans="1:12" s="131" customFormat="1" x14ac:dyDescent="0.25">
      <c r="A12" s="283"/>
      <c r="B12" s="900"/>
      <c r="C12" s="883"/>
      <c r="D12" s="883"/>
      <c r="E12" s="883"/>
      <c r="F12" s="883"/>
      <c r="G12" s="884"/>
      <c r="H12" s="882"/>
      <c r="I12" s="883"/>
      <c r="J12" s="883"/>
      <c r="K12" s="883"/>
      <c r="L12" s="884"/>
    </row>
    <row r="13" spans="1:12" s="131" customFormat="1" x14ac:dyDescent="0.25">
      <c r="A13" s="283"/>
      <c r="B13" s="900"/>
      <c r="C13" s="883"/>
      <c r="D13" s="883"/>
      <c r="E13" s="883"/>
      <c r="F13" s="883"/>
      <c r="G13" s="884"/>
      <c r="H13" s="882"/>
      <c r="I13" s="883"/>
      <c r="J13" s="883"/>
      <c r="K13" s="883"/>
      <c r="L13" s="884"/>
    </row>
    <row r="14" spans="1:12" s="131" customFormat="1" x14ac:dyDescent="0.25">
      <c r="A14" s="283"/>
      <c r="B14" s="900"/>
      <c r="C14" s="883"/>
      <c r="D14" s="883"/>
      <c r="E14" s="883"/>
      <c r="F14" s="883"/>
      <c r="G14" s="884"/>
      <c r="H14" s="882"/>
      <c r="I14" s="883"/>
      <c r="J14" s="883"/>
      <c r="K14" s="883"/>
      <c r="L14" s="884"/>
    </row>
    <row r="15" spans="1:12" s="131" customFormat="1" x14ac:dyDescent="0.25">
      <c r="A15" s="283"/>
      <c r="B15" s="900"/>
      <c r="C15" s="883"/>
      <c r="D15" s="883"/>
      <c r="E15" s="883"/>
      <c r="F15" s="883"/>
      <c r="G15" s="884"/>
      <c r="H15" s="882"/>
      <c r="I15" s="883"/>
      <c r="J15" s="883"/>
      <c r="K15" s="883"/>
      <c r="L15" s="884"/>
    </row>
    <row r="16" spans="1:12" s="131" customFormat="1" x14ac:dyDescent="0.25">
      <c r="A16" s="283"/>
      <c r="B16" s="900"/>
      <c r="C16" s="883"/>
      <c r="D16" s="883"/>
      <c r="E16" s="883"/>
      <c r="F16" s="883"/>
      <c r="G16" s="884"/>
      <c r="H16" s="882"/>
      <c r="I16" s="883"/>
      <c r="J16" s="883"/>
      <c r="K16" s="883"/>
      <c r="L16" s="884"/>
    </row>
    <row r="17" spans="1:12" s="131" customFormat="1" x14ac:dyDescent="0.25">
      <c r="A17" s="283"/>
      <c r="B17" s="900"/>
      <c r="C17" s="883"/>
      <c r="D17" s="883"/>
      <c r="E17" s="883"/>
      <c r="F17" s="883"/>
      <c r="G17" s="884"/>
      <c r="H17" s="882"/>
      <c r="I17" s="883"/>
      <c r="J17" s="883"/>
      <c r="K17" s="883"/>
      <c r="L17" s="884"/>
    </row>
    <row r="18" spans="1:12" s="131" customFormat="1" x14ac:dyDescent="0.25">
      <c r="A18" s="283"/>
      <c r="B18" s="900"/>
      <c r="C18" s="883"/>
      <c r="D18" s="883"/>
      <c r="E18" s="883"/>
      <c r="F18" s="883"/>
      <c r="G18" s="884"/>
      <c r="H18" s="882"/>
      <c r="I18" s="883"/>
      <c r="J18" s="883"/>
      <c r="K18" s="883"/>
      <c r="L18" s="884"/>
    </row>
    <row r="19" spans="1:12" s="131" customFormat="1" ht="15.75" thickBot="1" x14ac:dyDescent="0.3">
      <c r="A19" s="283"/>
      <c r="B19" s="900"/>
      <c r="C19" s="883"/>
      <c r="D19" s="883"/>
      <c r="E19" s="883"/>
      <c r="F19" s="883"/>
      <c r="G19" s="884"/>
      <c r="H19" s="882"/>
      <c r="I19" s="883"/>
      <c r="J19" s="883"/>
      <c r="K19" s="883"/>
      <c r="L19" s="884"/>
    </row>
    <row r="20" spans="1:12" s="131" customFormat="1" ht="15" customHeight="1" x14ac:dyDescent="0.25">
      <c r="A20" s="283"/>
      <c r="B20" s="901" t="s">
        <v>1298</v>
      </c>
      <c r="C20" s="902"/>
      <c r="D20" s="902"/>
      <c r="E20" s="902"/>
      <c r="F20" s="902"/>
      <c r="G20" s="903"/>
      <c r="H20" s="907" t="s">
        <v>1299</v>
      </c>
      <c r="I20" s="908"/>
      <c r="J20" s="908"/>
      <c r="K20" s="908"/>
      <c r="L20" s="909"/>
    </row>
    <row r="21" spans="1:12" s="131" customFormat="1" ht="30.75" customHeight="1" thickBot="1" x14ac:dyDescent="0.3">
      <c r="A21" s="283"/>
      <c r="B21" s="904"/>
      <c r="C21" s="905"/>
      <c r="D21" s="905"/>
      <c r="E21" s="905"/>
      <c r="F21" s="905"/>
      <c r="G21" s="906"/>
      <c r="H21" s="910"/>
      <c r="I21" s="911"/>
      <c r="J21" s="911"/>
      <c r="K21" s="911"/>
      <c r="L21" s="912"/>
    </row>
    <row r="22" spans="1:12" s="131" customFormat="1" ht="15.75" customHeight="1" x14ac:dyDescent="0.25">
      <c r="A22" s="283"/>
      <c r="B22" s="898" t="s">
        <v>504</v>
      </c>
      <c r="C22" s="898"/>
      <c r="D22" s="898"/>
      <c r="E22" s="898"/>
      <c r="F22" s="898"/>
      <c r="G22" s="899"/>
      <c r="H22" s="897" t="s">
        <v>505</v>
      </c>
      <c r="I22" s="898"/>
      <c r="J22" s="898"/>
      <c r="K22" s="898"/>
      <c r="L22" s="899"/>
    </row>
    <row r="23" spans="1:12" s="131" customFormat="1" x14ac:dyDescent="0.25">
      <c r="A23" s="283"/>
      <c r="B23" s="900"/>
      <c r="C23" s="883"/>
      <c r="D23" s="883"/>
      <c r="E23" s="883"/>
      <c r="F23" s="883"/>
      <c r="G23" s="884"/>
      <c r="H23" s="882"/>
      <c r="I23" s="883"/>
      <c r="J23" s="883"/>
      <c r="K23" s="883"/>
      <c r="L23" s="884"/>
    </row>
    <row r="24" spans="1:12" s="131" customFormat="1" x14ac:dyDescent="0.25">
      <c r="A24" s="283"/>
      <c r="B24" s="900"/>
      <c r="C24" s="883"/>
      <c r="D24" s="883"/>
      <c r="E24" s="883"/>
      <c r="F24" s="883"/>
      <c r="G24" s="884"/>
      <c r="H24" s="882"/>
      <c r="I24" s="883"/>
      <c r="J24" s="883"/>
      <c r="K24" s="883"/>
      <c r="L24" s="884"/>
    </row>
    <row r="25" spans="1:12" s="131" customFormat="1" x14ac:dyDescent="0.25">
      <c r="A25" s="283"/>
      <c r="B25" s="900"/>
      <c r="C25" s="883"/>
      <c r="D25" s="883"/>
      <c r="E25" s="883"/>
      <c r="F25" s="883"/>
      <c r="G25" s="884"/>
      <c r="H25" s="882"/>
      <c r="I25" s="883"/>
      <c r="J25" s="883"/>
      <c r="K25" s="883"/>
      <c r="L25" s="884"/>
    </row>
    <row r="26" spans="1:12" s="131" customFormat="1" x14ac:dyDescent="0.25">
      <c r="A26" s="283"/>
      <c r="B26" s="900"/>
      <c r="C26" s="883"/>
      <c r="D26" s="883"/>
      <c r="E26" s="883"/>
      <c r="F26" s="883"/>
      <c r="G26" s="884"/>
      <c r="H26" s="882"/>
      <c r="I26" s="883"/>
      <c r="J26" s="883"/>
      <c r="K26" s="883"/>
      <c r="L26" s="884"/>
    </row>
    <row r="27" spans="1:12" s="131" customFormat="1" x14ac:dyDescent="0.25">
      <c r="A27" s="283"/>
      <c r="B27" s="900"/>
      <c r="C27" s="883"/>
      <c r="D27" s="883"/>
      <c r="E27" s="883"/>
      <c r="F27" s="883"/>
      <c r="G27" s="884"/>
      <c r="H27" s="882"/>
      <c r="I27" s="883"/>
      <c r="J27" s="883"/>
      <c r="K27" s="883"/>
      <c r="L27" s="884"/>
    </row>
    <row r="28" spans="1:12" s="131" customFormat="1" x14ac:dyDescent="0.25">
      <c r="A28" s="283"/>
      <c r="B28" s="900"/>
      <c r="C28" s="883"/>
      <c r="D28" s="883"/>
      <c r="E28" s="883"/>
      <c r="F28" s="883"/>
      <c r="G28" s="884"/>
      <c r="H28" s="882"/>
      <c r="I28" s="883"/>
      <c r="J28" s="883"/>
      <c r="K28" s="883"/>
      <c r="L28" s="884"/>
    </row>
    <row r="29" spans="1:12" s="131" customFormat="1" x14ac:dyDescent="0.25">
      <c r="A29" s="283"/>
      <c r="B29" s="900"/>
      <c r="C29" s="883"/>
      <c r="D29" s="883"/>
      <c r="E29" s="883"/>
      <c r="F29" s="883"/>
      <c r="G29" s="884"/>
      <c r="H29" s="882"/>
      <c r="I29" s="883"/>
      <c r="J29" s="883"/>
      <c r="K29" s="883"/>
      <c r="L29" s="884"/>
    </row>
    <row r="30" spans="1:12" s="131" customFormat="1" x14ac:dyDescent="0.25">
      <c r="A30" s="283"/>
      <c r="B30" s="900"/>
      <c r="C30" s="883"/>
      <c r="D30" s="883"/>
      <c r="E30" s="883"/>
      <c r="F30" s="883"/>
      <c r="G30" s="884"/>
      <c r="H30" s="882"/>
      <c r="I30" s="883"/>
      <c r="J30" s="883"/>
      <c r="K30" s="883"/>
      <c r="L30" s="884"/>
    </row>
    <row r="31" spans="1:12" s="131" customFormat="1" x14ac:dyDescent="0.25">
      <c r="A31" s="283"/>
      <c r="B31" s="900"/>
      <c r="C31" s="883"/>
      <c r="D31" s="883"/>
      <c r="E31" s="883"/>
      <c r="F31" s="883"/>
      <c r="G31" s="884"/>
      <c r="H31" s="882"/>
      <c r="I31" s="883"/>
      <c r="J31" s="883"/>
      <c r="K31" s="883"/>
      <c r="L31" s="884"/>
    </row>
    <row r="32" spans="1:12" s="131" customFormat="1" x14ac:dyDescent="0.25">
      <c r="A32" s="283"/>
      <c r="B32" s="900"/>
      <c r="C32" s="883"/>
      <c r="D32" s="883"/>
      <c r="E32" s="883"/>
      <c r="F32" s="883"/>
      <c r="G32" s="884"/>
      <c r="H32" s="882"/>
      <c r="I32" s="883"/>
      <c r="J32" s="883"/>
      <c r="K32" s="883"/>
      <c r="L32" s="884"/>
    </row>
    <row r="33" spans="1:12" s="131" customFormat="1" x14ac:dyDescent="0.25">
      <c r="A33" s="283"/>
      <c r="B33" s="900"/>
      <c r="C33" s="883"/>
      <c r="D33" s="883"/>
      <c r="E33" s="883"/>
      <c r="F33" s="883"/>
      <c r="G33" s="884"/>
      <c r="H33" s="882"/>
      <c r="I33" s="883"/>
      <c r="J33" s="883"/>
      <c r="K33" s="883"/>
      <c r="L33" s="884"/>
    </row>
    <row r="34" spans="1:12" s="131" customFormat="1" x14ac:dyDescent="0.25">
      <c r="A34" s="283"/>
      <c r="B34" s="900"/>
      <c r="C34" s="883"/>
      <c r="D34" s="883"/>
      <c r="E34" s="883"/>
      <c r="F34" s="883"/>
      <c r="G34" s="884"/>
      <c r="H34" s="882"/>
      <c r="I34" s="883"/>
      <c r="J34" s="883"/>
      <c r="K34" s="883"/>
      <c r="L34" s="884"/>
    </row>
    <row r="35" spans="1:12" s="131" customFormat="1" ht="15.75" thickBot="1" x14ac:dyDescent="0.3">
      <c r="A35" s="283"/>
      <c r="B35" s="900"/>
      <c r="C35" s="883"/>
      <c r="D35" s="883"/>
      <c r="E35" s="883"/>
      <c r="F35" s="883"/>
      <c r="G35" s="884"/>
      <c r="H35" s="882"/>
      <c r="I35" s="883"/>
      <c r="J35" s="883"/>
      <c r="K35" s="883"/>
      <c r="L35" s="884"/>
    </row>
    <row r="36" spans="1:12" s="131" customFormat="1" x14ac:dyDescent="0.25">
      <c r="A36" s="283"/>
      <c r="B36" s="925" t="s">
        <v>1300</v>
      </c>
      <c r="C36" s="925"/>
      <c r="D36" s="925"/>
      <c r="E36" s="925"/>
      <c r="F36" s="925"/>
      <c r="G36" s="926"/>
      <c r="H36" s="929" t="s">
        <v>1301</v>
      </c>
      <c r="I36" s="908"/>
      <c r="J36" s="908"/>
      <c r="K36" s="908"/>
      <c r="L36" s="909"/>
    </row>
    <row r="37" spans="1:12" s="131" customFormat="1" ht="32.25" customHeight="1" thickBot="1" x14ac:dyDescent="0.3">
      <c r="A37" s="283"/>
      <c r="B37" s="927"/>
      <c r="C37" s="927"/>
      <c r="D37" s="927"/>
      <c r="E37" s="927"/>
      <c r="F37" s="927"/>
      <c r="G37" s="928"/>
      <c r="H37" s="910"/>
      <c r="I37" s="911"/>
      <c r="J37" s="911"/>
      <c r="K37" s="911"/>
      <c r="L37" s="912"/>
    </row>
    <row r="38" spans="1:12" s="131" customFormat="1" x14ac:dyDescent="0.25">
      <c r="A38" s="283"/>
      <c r="B38" s="898" t="s">
        <v>506</v>
      </c>
      <c r="C38" s="898"/>
      <c r="D38" s="898"/>
      <c r="E38" s="898"/>
      <c r="F38" s="898"/>
      <c r="G38" s="899"/>
      <c r="H38" s="897" t="s">
        <v>507</v>
      </c>
      <c r="I38" s="898"/>
      <c r="J38" s="898"/>
      <c r="K38" s="898"/>
      <c r="L38" s="899"/>
    </row>
    <row r="39" spans="1:12" s="131" customFormat="1" x14ac:dyDescent="0.25">
      <c r="A39" s="283"/>
      <c r="B39" s="900"/>
      <c r="C39" s="883"/>
      <c r="D39" s="883"/>
      <c r="E39" s="883"/>
      <c r="F39" s="883"/>
      <c r="G39" s="884"/>
      <c r="H39" s="882"/>
      <c r="I39" s="883"/>
      <c r="J39" s="883"/>
      <c r="K39" s="883"/>
      <c r="L39" s="884"/>
    </row>
    <row r="40" spans="1:12" s="131" customFormat="1" x14ac:dyDescent="0.25">
      <c r="A40" s="283"/>
      <c r="B40" s="900"/>
      <c r="C40" s="883"/>
      <c r="D40" s="883"/>
      <c r="E40" s="883"/>
      <c r="F40" s="883"/>
      <c r="G40" s="884"/>
      <c r="H40" s="882"/>
      <c r="I40" s="883"/>
      <c r="J40" s="883"/>
      <c r="K40" s="883"/>
      <c r="L40" s="884"/>
    </row>
    <row r="41" spans="1:12" s="131" customFormat="1" x14ac:dyDescent="0.25">
      <c r="A41" s="283"/>
      <c r="B41" s="900"/>
      <c r="C41" s="883"/>
      <c r="D41" s="883"/>
      <c r="E41" s="883"/>
      <c r="F41" s="883"/>
      <c r="G41" s="884"/>
      <c r="H41" s="882"/>
      <c r="I41" s="883"/>
      <c r="J41" s="883"/>
      <c r="K41" s="883"/>
      <c r="L41" s="884"/>
    </row>
    <row r="42" spans="1:12" s="131" customFormat="1" x14ac:dyDescent="0.25">
      <c r="A42" s="283"/>
      <c r="B42" s="900"/>
      <c r="C42" s="883"/>
      <c r="D42" s="883"/>
      <c r="E42" s="883"/>
      <c r="F42" s="883"/>
      <c r="G42" s="884"/>
      <c r="H42" s="882"/>
      <c r="I42" s="883"/>
      <c r="J42" s="883"/>
      <c r="K42" s="883"/>
      <c r="L42" s="884"/>
    </row>
    <row r="43" spans="1:12" s="131" customFormat="1" x14ac:dyDescent="0.25">
      <c r="A43" s="283"/>
      <c r="B43" s="900"/>
      <c r="C43" s="883"/>
      <c r="D43" s="883"/>
      <c r="E43" s="883"/>
      <c r="F43" s="883"/>
      <c r="G43" s="884"/>
      <c r="H43" s="882"/>
      <c r="I43" s="883"/>
      <c r="J43" s="883"/>
      <c r="K43" s="883"/>
      <c r="L43" s="884"/>
    </row>
    <row r="44" spans="1:12" s="131" customFormat="1" x14ac:dyDescent="0.25">
      <c r="A44" s="283"/>
      <c r="B44" s="900"/>
      <c r="C44" s="883"/>
      <c r="D44" s="883"/>
      <c r="E44" s="883"/>
      <c r="F44" s="883"/>
      <c r="G44" s="884"/>
      <c r="H44" s="882"/>
      <c r="I44" s="883"/>
      <c r="J44" s="883"/>
      <c r="K44" s="883"/>
      <c r="L44" s="884"/>
    </row>
    <row r="45" spans="1:12" s="131" customFormat="1" x14ac:dyDescent="0.25">
      <c r="A45" s="283"/>
      <c r="B45" s="900"/>
      <c r="C45" s="883"/>
      <c r="D45" s="883"/>
      <c r="E45" s="883"/>
      <c r="F45" s="883"/>
      <c r="G45" s="884"/>
      <c r="H45" s="882"/>
      <c r="I45" s="883"/>
      <c r="J45" s="883"/>
      <c r="K45" s="883"/>
      <c r="L45" s="884"/>
    </row>
    <row r="46" spans="1:12" s="131" customFormat="1" x14ac:dyDescent="0.25">
      <c r="A46" s="283"/>
      <c r="B46" s="900"/>
      <c r="C46" s="883"/>
      <c r="D46" s="883"/>
      <c r="E46" s="883"/>
      <c r="F46" s="883"/>
      <c r="G46" s="884"/>
      <c r="H46" s="882"/>
      <c r="I46" s="883"/>
      <c r="J46" s="883"/>
      <c r="K46" s="883"/>
      <c r="L46" s="884"/>
    </row>
    <row r="47" spans="1:12" s="131" customFormat="1" x14ac:dyDescent="0.25">
      <c r="A47" s="283"/>
      <c r="B47" s="900"/>
      <c r="C47" s="883"/>
      <c r="D47" s="883"/>
      <c r="E47" s="883"/>
      <c r="F47" s="883"/>
      <c r="G47" s="884"/>
      <c r="H47" s="882"/>
      <c r="I47" s="883"/>
      <c r="J47" s="883"/>
      <c r="K47" s="883"/>
      <c r="L47" s="884"/>
    </row>
    <row r="48" spans="1:12" s="131" customFormat="1" x14ac:dyDescent="0.25">
      <c r="A48" s="283"/>
      <c r="B48" s="900"/>
      <c r="C48" s="883"/>
      <c r="D48" s="883"/>
      <c r="E48" s="883"/>
      <c r="F48" s="883"/>
      <c r="G48" s="884"/>
      <c r="H48" s="882"/>
      <c r="I48" s="883"/>
      <c r="J48" s="883"/>
      <c r="K48" s="883"/>
      <c r="L48" s="884"/>
    </row>
    <row r="49" spans="1:12" s="131" customFormat="1" x14ac:dyDescent="0.25">
      <c r="A49" s="283"/>
      <c r="B49" s="900"/>
      <c r="C49" s="883"/>
      <c r="D49" s="883"/>
      <c r="E49" s="883"/>
      <c r="F49" s="883"/>
      <c r="G49" s="884"/>
      <c r="H49" s="882"/>
      <c r="I49" s="883"/>
      <c r="J49" s="883"/>
      <c r="K49" s="883"/>
      <c r="L49" s="884"/>
    </row>
    <row r="50" spans="1:12" s="131" customFormat="1" x14ac:dyDescent="0.25">
      <c r="A50" s="283"/>
      <c r="B50" s="900"/>
      <c r="C50" s="883"/>
      <c r="D50" s="883"/>
      <c r="E50" s="883"/>
      <c r="F50" s="883"/>
      <c r="G50" s="884"/>
      <c r="H50" s="882"/>
      <c r="I50" s="883"/>
      <c r="J50" s="883"/>
      <c r="K50" s="883"/>
      <c r="L50" s="884"/>
    </row>
    <row r="51" spans="1:12" s="131" customFormat="1" ht="15.75" thickBot="1" x14ac:dyDescent="0.3">
      <c r="A51" s="283"/>
      <c r="B51" s="900"/>
      <c r="C51" s="883"/>
      <c r="D51" s="883"/>
      <c r="E51" s="883"/>
      <c r="F51" s="883"/>
      <c r="G51" s="884"/>
      <c r="H51" s="882"/>
      <c r="I51" s="883"/>
      <c r="J51" s="883"/>
      <c r="K51" s="883"/>
      <c r="L51" s="884"/>
    </row>
    <row r="52" spans="1:12" s="131" customFormat="1" ht="15" customHeight="1" x14ac:dyDescent="0.25">
      <c r="A52" s="288"/>
      <c r="B52" s="933"/>
      <c r="C52" s="925"/>
      <c r="D52" s="925"/>
      <c r="E52" s="925"/>
      <c r="F52" s="925"/>
      <c r="G52" s="926"/>
      <c r="H52" s="907"/>
      <c r="I52" s="908"/>
      <c r="J52" s="908"/>
      <c r="K52" s="908"/>
      <c r="L52" s="909"/>
    </row>
    <row r="53" spans="1:12" s="131" customFormat="1" ht="15.75" thickBot="1" x14ac:dyDescent="0.3">
      <c r="A53" s="287"/>
      <c r="B53" s="934"/>
      <c r="C53" s="927"/>
      <c r="D53" s="927"/>
      <c r="E53" s="927"/>
      <c r="F53" s="927"/>
      <c r="G53" s="928"/>
      <c r="H53" s="910"/>
      <c r="I53" s="911"/>
      <c r="J53" s="911"/>
      <c r="K53" s="911"/>
      <c r="L53" s="912"/>
    </row>
    <row r="54" spans="1:12" x14ac:dyDescent="0.25">
      <c r="B54" s="897"/>
      <c r="C54" s="898"/>
      <c r="D54" s="898"/>
      <c r="E54" s="898"/>
      <c r="F54" s="898"/>
      <c r="G54" s="899"/>
      <c r="H54" s="897"/>
      <c r="I54" s="898"/>
      <c r="J54" s="898"/>
      <c r="K54" s="898"/>
      <c r="L54" s="899"/>
    </row>
    <row r="55" spans="1:12" x14ac:dyDescent="0.25">
      <c r="B55" s="882"/>
      <c r="C55" s="900"/>
      <c r="D55" s="900"/>
      <c r="E55" s="900"/>
      <c r="F55" s="900"/>
      <c r="G55" s="884"/>
      <c r="H55" s="882"/>
      <c r="I55" s="883"/>
      <c r="J55" s="883"/>
      <c r="K55" s="883"/>
      <c r="L55" s="884"/>
    </row>
    <row r="56" spans="1:12" x14ac:dyDescent="0.25">
      <c r="B56" s="882"/>
      <c r="C56" s="900"/>
      <c r="D56" s="900"/>
      <c r="E56" s="900"/>
      <c r="F56" s="900"/>
      <c r="G56" s="884"/>
      <c r="H56" s="882"/>
      <c r="I56" s="883"/>
      <c r="J56" s="883"/>
      <c r="K56" s="883"/>
      <c r="L56" s="884"/>
    </row>
    <row r="57" spans="1:12" x14ac:dyDescent="0.25">
      <c r="B57" s="882"/>
      <c r="C57" s="900"/>
      <c r="D57" s="900"/>
      <c r="E57" s="900"/>
      <c r="F57" s="900"/>
      <c r="G57" s="884"/>
      <c r="H57" s="882"/>
      <c r="I57" s="883"/>
      <c r="J57" s="883"/>
      <c r="K57" s="883"/>
      <c r="L57" s="884"/>
    </row>
    <row r="58" spans="1:12" x14ac:dyDescent="0.25">
      <c r="B58" s="882"/>
      <c r="C58" s="900"/>
      <c r="D58" s="900"/>
      <c r="E58" s="900"/>
      <c r="F58" s="900"/>
      <c r="G58" s="884"/>
      <c r="H58" s="882"/>
      <c r="I58" s="883"/>
      <c r="J58" s="883"/>
      <c r="K58" s="883"/>
      <c r="L58" s="884"/>
    </row>
    <row r="59" spans="1:12" x14ac:dyDescent="0.25">
      <c r="B59" s="882"/>
      <c r="C59" s="900"/>
      <c r="D59" s="900"/>
      <c r="E59" s="900"/>
      <c r="F59" s="900"/>
      <c r="G59" s="884"/>
      <c r="H59" s="882"/>
      <c r="I59" s="883"/>
      <c r="J59" s="883"/>
      <c r="K59" s="883"/>
      <c r="L59" s="884"/>
    </row>
    <row r="60" spans="1:12" x14ac:dyDescent="0.25">
      <c r="B60" s="882"/>
      <c r="C60" s="900"/>
      <c r="D60" s="900"/>
      <c r="E60" s="900"/>
      <c r="F60" s="900"/>
      <c r="G60" s="884"/>
      <c r="H60" s="882"/>
      <c r="I60" s="883"/>
      <c r="J60" s="883"/>
      <c r="K60" s="883"/>
      <c r="L60" s="884"/>
    </row>
    <row r="61" spans="1:12" x14ac:dyDescent="0.25">
      <c r="B61" s="882"/>
      <c r="C61" s="900"/>
      <c r="D61" s="900"/>
      <c r="E61" s="900"/>
      <c r="F61" s="900"/>
      <c r="G61" s="884"/>
      <c r="H61" s="882"/>
      <c r="I61" s="883"/>
      <c r="J61" s="883"/>
      <c r="K61" s="883"/>
      <c r="L61" s="884"/>
    </row>
    <row r="62" spans="1:12" x14ac:dyDescent="0.25">
      <c r="B62" s="882"/>
      <c r="C62" s="900"/>
      <c r="D62" s="900"/>
      <c r="E62" s="900"/>
      <c r="F62" s="900"/>
      <c r="G62" s="884"/>
      <c r="H62" s="882"/>
      <c r="I62" s="883"/>
      <c r="J62" s="883"/>
      <c r="K62" s="883"/>
      <c r="L62" s="884"/>
    </row>
    <row r="63" spans="1:12" x14ac:dyDescent="0.25">
      <c r="B63" s="882"/>
      <c r="C63" s="900"/>
      <c r="D63" s="900"/>
      <c r="E63" s="900"/>
      <c r="F63" s="900"/>
      <c r="G63" s="884"/>
      <c r="H63" s="882"/>
      <c r="I63" s="883"/>
      <c r="J63" s="883"/>
      <c r="K63" s="883"/>
      <c r="L63" s="884"/>
    </row>
    <row r="64" spans="1:12" x14ac:dyDescent="0.25">
      <c r="B64" s="882"/>
      <c r="C64" s="900"/>
      <c r="D64" s="900"/>
      <c r="E64" s="900"/>
      <c r="F64" s="900"/>
      <c r="G64" s="884"/>
      <c r="H64" s="882"/>
      <c r="I64" s="883"/>
      <c r="J64" s="883"/>
      <c r="K64" s="883"/>
      <c r="L64" s="884"/>
    </row>
    <row r="65" spans="2:12" x14ac:dyDescent="0.25">
      <c r="B65" s="882"/>
      <c r="C65" s="900"/>
      <c r="D65" s="900"/>
      <c r="E65" s="900"/>
      <c r="F65" s="900"/>
      <c r="G65" s="884"/>
      <c r="H65" s="882"/>
      <c r="I65" s="883"/>
      <c r="J65" s="883"/>
      <c r="K65" s="883"/>
      <c r="L65" s="884"/>
    </row>
    <row r="66" spans="2:12" x14ac:dyDescent="0.25">
      <c r="B66" s="882"/>
      <c r="C66" s="900"/>
      <c r="D66" s="900"/>
      <c r="E66" s="900"/>
      <c r="F66" s="900"/>
      <c r="G66" s="884"/>
      <c r="H66" s="882"/>
      <c r="I66" s="883"/>
      <c r="J66" s="883"/>
      <c r="K66" s="883"/>
      <c r="L66" s="884"/>
    </row>
    <row r="67" spans="2:12" ht="15.75" thickBot="1" x14ac:dyDescent="0.3">
      <c r="B67" s="930"/>
      <c r="C67" s="931"/>
      <c r="D67" s="931"/>
      <c r="E67" s="931"/>
      <c r="F67" s="931"/>
      <c r="G67" s="932"/>
      <c r="H67" s="882"/>
      <c r="I67" s="883"/>
      <c r="J67" s="883"/>
      <c r="K67" s="883"/>
      <c r="L67" s="884"/>
    </row>
    <row r="68" spans="2:12" x14ac:dyDescent="0.25">
      <c r="B68" s="933"/>
      <c r="C68" s="925"/>
      <c r="D68" s="925"/>
      <c r="E68" s="925"/>
      <c r="F68" s="925"/>
      <c r="G68" s="926"/>
      <c r="H68" s="907"/>
      <c r="I68" s="908"/>
      <c r="J68" s="908"/>
      <c r="K68" s="908"/>
      <c r="L68" s="909"/>
    </row>
    <row r="69" spans="2:12" ht="15.75" thickBot="1" x14ac:dyDescent="0.3">
      <c r="B69" s="934"/>
      <c r="C69" s="927"/>
      <c r="D69" s="927"/>
      <c r="E69" s="927"/>
      <c r="F69" s="927"/>
      <c r="G69" s="928"/>
      <c r="H69" s="910"/>
      <c r="I69" s="911"/>
      <c r="J69" s="911"/>
      <c r="K69" s="911"/>
      <c r="L69" s="912"/>
    </row>
    <row r="70" spans="2:12" x14ac:dyDescent="0.25">
      <c r="B70" s="897" t="s">
        <v>506</v>
      </c>
      <c r="C70" s="898"/>
      <c r="D70" s="898"/>
      <c r="E70" s="898"/>
      <c r="F70" s="898"/>
      <c r="G70" s="899"/>
      <c r="H70" s="897" t="s">
        <v>507</v>
      </c>
      <c r="I70" s="898"/>
      <c r="J70" s="898"/>
      <c r="K70" s="898"/>
      <c r="L70" s="899"/>
    </row>
    <row r="71" spans="2:12" x14ac:dyDescent="0.25">
      <c r="B71" s="882"/>
      <c r="C71" s="900"/>
      <c r="D71" s="900"/>
      <c r="E71" s="900"/>
      <c r="F71" s="900"/>
      <c r="G71" s="884"/>
      <c r="H71" s="882"/>
      <c r="I71" s="883"/>
      <c r="J71" s="883"/>
      <c r="K71" s="883"/>
      <c r="L71" s="884"/>
    </row>
    <row r="72" spans="2:12" x14ac:dyDescent="0.25">
      <c r="B72" s="882"/>
      <c r="C72" s="900"/>
      <c r="D72" s="900"/>
      <c r="E72" s="900"/>
      <c r="F72" s="900"/>
      <c r="G72" s="884"/>
      <c r="H72" s="882"/>
      <c r="I72" s="883"/>
      <c r="J72" s="883"/>
      <c r="K72" s="883"/>
      <c r="L72" s="884"/>
    </row>
    <row r="73" spans="2:12" x14ac:dyDescent="0.25">
      <c r="B73" s="882"/>
      <c r="C73" s="900"/>
      <c r="D73" s="900"/>
      <c r="E73" s="900"/>
      <c r="F73" s="900"/>
      <c r="G73" s="884"/>
      <c r="H73" s="882"/>
      <c r="I73" s="883"/>
      <c r="J73" s="883"/>
      <c r="K73" s="883"/>
      <c r="L73" s="884"/>
    </row>
    <row r="74" spans="2:12" x14ac:dyDescent="0.25">
      <c r="B74" s="882"/>
      <c r="C74" s="900"/>
      <c r="D74" s="900"/>
      <c r="E74" s="900"/>
      <c r="F74" s="900"/>
      <c r="G74" s="884"/>
      <c r="H74" s="882"/>
      <c r="I74" s="883"/>
      <c r="J74" s="883"/>
      <c r="K74" s="883"/>
      <c r="L74" s="884"/>
    </row>
    <row r="75" spans="2:12" x14ac:dyDescent="0.25">
      <c r="B75" s="882"/>
      <c r="C75" s="900"/>
      <c r="D75" s="900"/>
      <c r="E75" s="900"/>
      <c r="F75" s="900"/>
      <c r="G75" s="884"/>
      <c r="H75" s="882"/>
      <c r="I75" s="883"/>
      <c r="J75" s="883"/>
      <c r="K75" s="883"/>
      <c r="L75" s="884"/>
    </row>
    <row r="76" spans="2:12" x14ac:dyDescent="0.25">
      <c r="B76" s="882"/>
      <c r="C76" s="900"/>
      <c r="D76" s="900"/>
      <c r="E76" s="900"/>
      <c r="F76" s="900"/>
      <c r="G76" s="884"/>
      <c r="H76" s="882"/>
      <c r="I76" s="883"/>
      <c r="J76" s="883"/>
      <c r="K76" s="883"/>
      <c r="L76" s="884"/>
    </row>
    <row r="77" spans="2:12" x14ac:dyDescent="0.25">
      <c r="B77" s="882"/>
      <c r="C77" s="900"/>
      <c r="D77" s="900"/>
      <c r="E77" s="900"/>
      <c r="F77" s="900"/>
      <c r="G77" s="884"/>
      <c r="H77" s="882"/>
      <c r="I77" s="883"/>
      <c r="J77" s="883"/>
      <c r="K77" s="883"/>
      <c r="L77" s="884"/>
    </row>
    <row r="78" spans="2:12" x14ac:dyDescent="0.25">
      <c r="B78" s="882"/>
      <c r="C78" s="900"/>
      <c r="D78" s="900"/>
      <c r="E78" s="900"/>
      <c r="F78" s="900"/>
      <c r="G78" s="884"/>
      <c r="H78" s="882"/>
      <c r="I78" s="883"/>
      <c r="J78" s="883"/>
      <c r="K78" s="883"/>
      <c r="L78" s="884"/>
    </row>
    <row r="79" spans="2:12" x14ac:dyDescent="0.25">
      <c r="B79" s="882"/>
      <c r="C79" s="900"/>
      <c r="D79" s="900"/>
      <c r="E79" s="900"/>
      <c r="F79" s="900"/>
      <c r="G79" s="884"/>
      <c r="H79" s="882"/>
      <c r="I79" s="883"/>
      <c r="J79" s="883"/>
      <c r="K79" s="883"/>
      <c r="L79" s="884"/>
    </row>
    <row r="80" spans="2:12" x14ac:dyDescent="0.25">
      <c r="B80" s="882"/>
      <c r="C80" s="900"/>
      <c r="D80" s="900"/>
      <c r="E80" s="900"/>
      <c r="F80" s="900"/>
      <c r="G80" s="884"/>
      <c r="H80" s="882"/>
      <c r="I80" s="883"/>
      <c r="J80" s="883"/>
      <c r="K80" s="883"/>
      <c r="L80" s="884"/>
    </row>
    <row r="81" spans="2:12" x14ac:dyDescent="0.25">
      <c r="B81" s="882"/>
      <c r="C81" s="900"/>
      <c r="D81" s="900"/>
      <c r="E81" s="900"/>
      <c r="F81" s="900"/>
      <c r="G81" s="884"/>
      <c r="H81" s="882"/>
      <c r="I81" s="883"/>
      <c r="J81" s="883"/>
      <c r="K81" s="883"/>
      <c r="L81" s="884"/>
    </row>
    <row r="82" spans="2:12" x14ac:dyDescent="0.25">
      <c r="B82" s="882"/>
      <c r="C82" s="900"/>
      <c r="D82" s="900"/>
      <c r="E82" s="900"/>
      <c r="F82" s="900"/>
      <c r="G82" s="884"/>
      <c r="H82" s="882"/>
      <c r="I82" s="883"/>
      <c r="J82" s="883"/>
      <c r="K82" s="883"/>
      <c r="L82" s="884"/>
    </row>
    <row r="83" spans="2:12" ht="15.75" thickBot="1" x14ac:dyDescent="0.3">
      <c r="B83" s="930"/>
      <c r="C83" s="931"/>
      <c r="D83" s="931"/>
      <c r="E83" s="931"/>
      <c r="F83" s="931"/>
      <c r="G83" s="932"/>
      <c r="H83" s="882"/>
      <c r="I83" s="883"/>
      <c r="J83" s="883"/>
      <c r="K83" s="883"/>
      <c r="L83" s="884"/>
    </row>
    <row r="84" spans="2:12" x14ac:dyDescent="0.25">
      <c r="B84" s="933"/>
      <c r="C84" s="925"/>
      <c r="D84" s="925"/>
      <c r="E84" s="925"/>
      <c r="F84" s="925"/>
      <c r="G84" s="926"/>
      <c r="H84" s="907"/>
      <c r="I84" s="908"/>
      <c r="J84" s="908"/>
      <c r="K84" s="908"/>
      <c r="L84" s="909"/>
    </row>
    <row r="85" spans="2:12" ht="15.75" thickBot="1" x14ac:dyDescent="0.3">
      <c r="B85" s="934"/>
      <c r="C85" s="927"/>
      <c r="D85" s="927"/>
      <c r="E85" s="927"/>
      <c r="F85" s="927"/>
      <c r="G85" s="928"/>
      <c r="H85" s="910"/>
      <c r="I85" s="911"/>
      <c r="J85" s="911"/>
      <c r="K85" s="911"/>
      <c r="L85" s="912"/>
    </row>
  </sheetData>
  <mergeCells count="27">
    <mergeCell ref="B84:G85"/>
    <mergeCell ref="H84:L85"/>
    <mergeCell ref="B52:G53"/>
    <mergeCell ref="H52:L53"/>
    <mergeCell ref="B54:G67"/>
    <mergeCell ref="H54:L67"/>
    <mergeCell ref="B68:G69"/>
    <mergeCell ref="H68:L69"/>
    <mergeCell ref="B36:G37"/>
    <mergeCell ref="H36:L37"/>
    <mergeCell ref="B38:G51"/>
    <mergeCell ref="H38:L51"/>
    <mergeCell ref="B70:G83"/>
    <mergeCell ref="H70:L83"/>
    <mergeCell ref="B1:L2"/>
    <mergeCell ref="B3:E3"/>
    <mergeCell ref="G3:I3"/>
    <mergeCell ref="J3:L3"/>
    <mergeCell ref="B4:H5"/>
    <mergeCell ref="K4:L4"/>
    <mergeCell ref="K5:L5"/>
    <mergeCell ref="B6:G19"/>
    <mergeCell ref="H6:L19"/>
    <mergeCell ref="B20:G21"/>
    <mergeCell ref="H20:L21"/>
    <mergeCell ref="B22:G35"/>
    <mergeCell ref="H22:L35"/>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B21" sqref="B21:G2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65" t="s">
        <v>252</v>
      </c>
      <c r="C1" s="867"/>
      <c r="D1" s="867"/>
      <c r="E1" s="867"/>
      <c r="F1" s="867"/>
      <c r="G1" s="867"/>
      <c r="H1" s="867"/>
      <c r="I1" s="867"/>
      <c r="J1" s="867"/>
      <c r="K1" s="867"/>
      <c r="L1" s="913"/>
    </row>
    <row r="2" spans="2:12" ht="11.25" customHeight="1" x14ac:dyDescent="0.25">
      <c r="B2" s="966"/>
      <c r="C2" s="868"/>
      <c r="D2" s="868"/>
      <c r="E2" s="868"/>
      <c r="F2" s="868"/>
      <c r="G2" s="868"/>
      <c r="H2" s="868"/>
      <c r="I2" s="868"/>
      <c r="J2" s="868"/>
      <c r="K2" s="868"/>
      <c r="L2" s="915"/>
    </row>
    <row r="3" spans="2:12" ht="24.95" customHeight="1" x14ac:dyDescent="0.25">
      <c r="B3" s="918" t="s">
        <v>290</v>
      </c>
      <c r="C3" s="916"/>
      <c r="D3" s="916"/>
      <c r="E3" s="917"/>
      <c r="F3" s="97">
        <v>44182</v>
      </c>
      <c r="G3" s="918" t="s">
        <v>291</v>
      </c>
      <c r="H3" s="916"/>
      <c r="I3" s="917"/>
      <c r="J3" s="919">
        <v>44188</v>
      </c>
      <c r="K3" s="967"/>
      <c r="L3" s="968"/>
    </row>
    <row r="4" spans="2:12" ht="24.95" customHeight="1" x14ac:dyDescent="0.25">
      <c r="B4" s="969" t="s">
        <v>251</v>
      </c>
      <c r="C4" s="920"/>
      <c r="D4" s="920"/>
      <c r="E4" s="920"/>
      <c r="F4" s="920"/>
      <c r="G4" s="920"/>
      <c r="H4" s="921"/>
      <c r="I4" s="341" t="s">
        <v>492</v>
      </c>
      <c r="J4" s="341" t="s">
        <v>2</v>
      </c>
      <c r="K4" s="880" t="s">
        <v>0</v>
      </c>
      <c r="L4" s="924"/>
    </row>
    <row r="5" spans="2:12" ht="24.95" customHeight="1" thickBot="1" x14ac:dyDescent="0.3">
      <c r="B5" s="970"/>
      <c r="C5" s="971"/>
      <c r="D5" s="971"/>
      <c r="E5" s="971"/>
      <c r="F5" s="971"/>
      <c r="G5" s="971"/>
      <c r="H5" s="972"/>
      <c r="I5" s="81" t="s">
        <v>493</v>
      </c>
      <c r="J5" s="134">
        <v>2</v>
      </c>
      <c r="K5" s="973" t="s">
        <v>292</v>
      </c>
      <c r="L5" s="974"/>
    </row>
    <row r="6" spans="2:12" ht="24.95" customHeight="1" thickBot="1" x14ac:dyDescent="0.3">
      <c r="B6" s="956" t="s">
        <v>512</v>
      </c>
      <c r="C6" s="957"/>
      <c r="D6" s="957"/>
      <c r="E6" s="957"/>
      <c r="F6" s="957"/>
      <c r="G6" s="957"/>
      <c r="H6" s="957"/>
      <c r="I6" s="957"/>
      <c r="J6" s="957"/>
      <c r="K6" s="957"/>
      <c r="L6" s="958"/>
    </row>
    <row r="7" spans="2:12" ht="15.75" customHeight="1" x14ac:dyDescent="0.25">
      <c r="B7" s="882" t="s">
        <v>453</v>
      </c>
      <c r="C7" s="883"/>
      <c r="D7" s="883"/>
      <c r="E7" s="883"/>
      <c r="F7" s="883"/>
      <c r="G7" s="884"/>
      <c r="H7" s="882" t="s">
        <v>454</v>
      </c>
      <c r="I7" s="883"/>
      <c r="J7" s="883"/>
      <c r="K7" s="883"/>
      <c r="L7" s="884"/>
    </row>
    <row r="8" spans="2:12" x14ac:dyDescent="0.25">
      <c r="B8" s="882"/>
      <c r="C8" s="883"/>
      <c r="D8" s="883"/>
      <c r="E8" s="883"/>
      <c r="F8" s="883"/>
      <c r="G8" s="884"/>
      <c r="H8" s="882"/>
      <c r="I8" s="883"/>
      <c r="J8" s="883"/>
      <c r="K8" s="883"/>
      <c r="L8" s="884"/>
    </row>
    <row r="9" spans="2:12" x14ac:dyDescent="0.25">
      <c r="B9" s="882"/>
      <c r="C9" s="883"/>
      <c r="D9" s="883"/>
      <c r="E9" s="883"/>
      <c r="F9" s="883"/>
      <c r="G9" s="884"/>
      <c r="H9" s="882"/>
      <c r="I9" s="883"/>
      <c r="J9" s="883"/>
      <c r="K9" s="883"/>
      <c r="L9" s="884"/>
    </row>
    <row r="10" spans="2:12" x14ac:dyDescent="0.25">
      <c r="B10" s="882"/>
      <c r="C10" s="883"/>
      <c r="D10" s="883"/>
      <c r="E10" s="883"/>
      <c r="F10" s="883"/>
      <c r="G10" s="884"/>
      <c r="H10" s="882"/>
      <c r="I10" s="883"/>
      <c r="J10" s="883"/>
      <c r="K10" s="883"/>
      <c r="L10" s="884"/>
    </row>
    <row r="11" spans="2:12" x14ac:dyDescent="0.25">
      <c r="B11" s="882"/>
      <c r="C11" s="883"/>
      <c r="D11" s="883"/>
      <c r="E11" s="883"/>
      <c r="F11" s="883"/>
      <c r="G11" s="884"/>
      <c r="H11" s="882"/>
      <c r="I11" s="883"/>
      <c r="J11" s="883"/>
      <c r="K11" s="883"/>
      <c r="L11" s="884"/>
    </row>
    <row r="12" spans="2:12" x14ac:dyDescent="0.25">
      <c r="B12" s="882"/>
      <c r="C12" s="883"/>
      <c r="D12" s="883"/>
      <c r="E12" s="883"/>
      <c r="F12" s="883"/>
      <c r="G12" s="884"/>
      <c r="H12" s="882"/>
      <c r="I12" s="883"/>
      <c r="J12" s="883"/>
      <c r="K12" s="883"/>
      <c r="L12" s="884"/>
    </row>
    <row r="13" spans="2:12" x14ac:dyDescent="0.25">
      <c r="B13" s="882"/>
      <c r="C13" s="883"/>
      <c r="D13" s="883"/>
      <c r="E13" s="883"/>
      <c r="F13" s="883"/>
      <c r="G13" s="884"/>
      <c r="H13" s="882"/>
      <c r="I13" s="883"/>
      <c r="J13" s="883"/>
      <c r="K13" s="883"/>
      <c r="L13" s="884"/>
    </row>
    <row r="14" spans="2:12" x14ac:dyDescent="0.25">
      <c r="B14" s="882"/>
      <c r="C14" s="883"/>
      <c r="D14" s="883"/>
      <c r="E14" s="883"/>
      <c r="F14" s="883"/>
      <c r="G14" s="884"/>
      <c r="H14" s="882"/>
      <c r="I14" s="883"/>
      <c r="J14" s="883"/>
      <c r="K14" s="883"/>
      <c r="L14" s="884"/>
    </row>
    <row r="15" spans="2:12" x14ac:dyDescent="0.25">
      <c r="B15" s="882"/>
      <c r="C15" s="883"/>
      <c r="D15" s="883"/>
      <c r="E15" s="883"/>
      <c r="F15" s="883"/>
      <c r="G15" s="884"/>
      <c r="H15" s="882"/>
      <c r="I15" s="883"/>
      <c r="J15" s="883"/>
      <c r="K15" s="883"/>
      <c r="L15" s="884"/>
    </row>
    <row r="16" spans="2:12" x14ac:dyDescent="0.25">
      <c r="B16" s="882"/>
      <c r="C16" s="883"/>
      <c r="D16" s="883"/>
      <c r="E16" s="883"/>
      <c r="F16" s="883"/>
      <c r="G16" s="884"/>
      <c r="H16" s="882"/>
      <c r="I16" s="883"/>
      <c r="J16" s="883"/>
      <c r="K16" s="883"/>
      <c r="L16" s="884"/>
    </row>
    <row r="17" spans="2:13" x14ac:dyDescent="0.25">
      <c r="B17" s="882"/>
      <c r="C17" s="883"/>
      <c r="D17" s="883"/>
      <c r="E17" s="883"/>
      <c r="F17" s="883"/>
      <c r="G17" s="884"/>
      <c r="H17" s="882"/>
      <c r="I17" s="883"/>
      <c r="J17" s="883"/>
      <c r="K17" s="883"/>
      <c r="L17" s="884"/>
    </row>
    <row r="18" spans="2:13" x14ac:dyDescent="0.25">
      <c r="B18" s="882"/>
      <c r="C18" s="883"/>
      <c r="D18" s="883"/>
      <c r="E18" s="883"/>
      <c r="F18" s="883"/>
      <c r="G18" s="884"/>
      <c r="H18" s="882"/>
      <c r="I18" s="883"/>
      <c r="J18" s="883"/>
      <c r="K18" s="883"/>
      <c r="L18" s="884"/>
    </row>
    <row r="19" spans="2:13" x14ac:dyDescent="0.25">
      <c r="B19" s="882"/>
      <c r="C19" s="883"/>
      <c r="D19" s="883"/>
      <c r="E19" s="883"/>
      <c r="F19" s="883"/>
      <c r="G19" s="884"/>
      <c r="H19" s="882"/>
      <c r="I19" s="883"/>
      <c r="J19" s="883"/>
      <c r="K19" s="883"/>
      <c r="L19" s="884"/>
    </row>
    <row r="20" spans="2:13" ht="15.75" thickBot="1" x14ac:dyDescent="0.3">
      <c r="B20" s="882"/>
      <c r="C20" s="883"/>
      <c r="D20" s="883"/>
      <c r="E20" s="883"/>
      <c r="F20" s="883"/>
      <c r="G20" s="884"/>
      <c r="H20" s="882"/>
      <c r="I20" s="883"/>
      <c r="J20" s="883"/>
      <c r="K20" s="883"/>
      <c r="L20" s="884"/>
    </row>
    <row r="21" spans="2:13" ht="15" customHeight="1" x14ac:dyDescent="0.25">
      <c r="B21" s="948" t="s">
        <v>1181</v>
      </c>
      <c r="C21" s="949"/>
      <c r="D21" s="949"/>
      <c r="E21" s="949"/>
      <c r="F21" s="949"/>
      <c r="G21" s="950"/>
      <c r="H21" s="948" t="s">
        <v>1182</v>
      </c>
      <c r="I21" s="949"/>
      <c r="J21" s="949"/>
      <c r="K21" s="949"/>
      <c r="L21" s="949"/>
      <c r="M21" s="959"/>
    </row>
    <row r="22" spans="2:13" ht="37.5" customHeight="1" thickBot="1" x14ac:dyDescent="0.3">
      <c r="B22" s="951"/>
      <c r="C22" s="952"/>
      <c r="D22" s="952"/>
      <c r="E22" s="952"/>
      <c r="F22" s="952"/>
      <c r="G22" s="953"/>
      <c r="H22" s="951"/>
      <c r="I22" s="952"/>
      <c r="J22" s="952"/>
      <c r="K22" s="952"/>
      <c r="L22" s="952"/>
      <c r="M22" s="960"/>
    </row>
    <row r="23" spans="2:13" ht="15.75" customHeight="1" x14ac:dyDescent="0.25">
      <c r="B23" s="897" t="s">
        <v>504</v>
      </c>
      <c r="C23" s="898"/>
      <c r="D23" s="898"/>
      <c r="E23" s="898"/>
      <c r="F23" s="898"/>
      <c r="G23" s="899"/>
      <c r="H23" s="897" t="s">
        <v>505</v>
      </c>
      <c r="I23" s="898"/>
      <c r="J23" s="898"/>
      <c r="K23" s="898"/>
      <c r="L23" s="899"/>
    </row>
    <row r="24" spans="2:13" x14ac:dyDescent="0.25">
      <c r="B24" s="882"/>
      <c r="C24" s="883"/>
      <c r="D24" s="883"/>
      <c r="E24" s="883"/>
      <c r="F24" s="883"/>
      <c r="G24" s="884"/>
      <c r="H24" s="882"/>
      <c r="I24" s="883"/>
      <c r="J24" s="883"/>
      <c r="K24" s="883"/>
      <c r="L24" s="884"/>
    </row>
    <row r="25" spans="2:13" x14ac:dyDescent="0.25">
      <c r="B25" s="882"/>
      <c r="C25" s="883"/>
      <c r="D25" s="883"/>
      <c r="E25" s="883"/>
      <c r="F25" s="883"/>
      <c r="G25" s="884"/>
      <c r="H25" s="882"/>
      <c r="I25" s="883"/>
      <c r="J25" s="883"/>
      <c r="K25" s="883"/>
      <c r="L25" s="884"/>
    </row>
    <row r="26" spans="2:13" x14ac:dyDescent="0.25">
      <c r="B26" s="882"/>
      <c r="C26" s="883"/>
      <c r="D26" s="883"/>
      <c r="E26" s="883"/>
      <c r="F26" s="883"/>
      <c r="G26" s="884"/>
      <c r="H26" s="882"/>
      <c r="I26" s="883"/>
      <c r="J26" s="883"/>
      <c r="K26" s="883"/>
      <c r="L26" s="884"/>
    </row>
    <row r="27" spans="2:13" x14ac:dyDescent="0.25">
      <c r="B27" s="882"/>
      <c r="C27" s="883"/>
      <c r="D27" s="883"/>
      <c r="E27" s="883"/>
      <c r="F27" s="883"/>
      <c r="G27" s="884"/>
      <c r="H27" s="882"/>
      <c r="I27" s="883"/>
      <c r="J27" s="883"/>
      <c r="K27" s="883"/>
      <c r="L27" s="884"/>
    </row>
    <row r="28" spans="2:13" x14ac:dyDescent="0.25">
      <c r="B28" s="882"/>
      <c r="C28" s="883"/>
      <c r="D28" s="883"/>
      <c r="E28" s="883"/>
      <c r="F28" s="883"/>
      <c r="G28" s="884"/>
      <c r="H28" s="882"/>
      <c r="I28" s="883"/>
      <c r="J28" s="883"/>
      <c r="K28" s="883"/>
      <c r="L28" s="884"/>
    </row>
    <row r="29" spans="2:13" x14ac:dyDescent="0.25">
      <c r="B29" s="882"/>
      <c r="C29" s="883"/>
      <c r="D29" s="883"/>
      <c r="E29" s="883"/>
      <c r="F29" s="883"/>
      <c r="G29" s="884"/>
      <c r="H29" s="882"/>
      <c r="I29" s="883"/>
      <c r="J29" s="883"/>
      <c r="K29" s="883"/>
      <c r="L29" s="884"/>
    </row>
    <row r="30" spans="2:13" x14ac:dyDescent="0.25">
      <c r="B30" s="882"/>
      <c r="C30" s="883"/>
      <c r="D30" s="883"/>
      <c r="E30" s="883"/>
      <c r="F30" s="883"/>
      <c r="G30" s="884"/>
      <c r="H30" s="882"/>
      <c r="I30" s="883"/>
      <c r="J30" s="883"/>
      <c r="K30" s="883"/>
      <c r="L30" s="884"/>
    </row>
    <row r="31" spans="2:13" x14ac:dyDescent="0.25">
      <c r="B31" s="882"/>
      <c r="C31" s="883"/>
      <c r="D31" s="883"/>
      <c r="E31" s="883"/>
      <c r="F31" s="883"/>
      <c r="G31" s="884"/>
      <c r="H31" s="882"/>
      <c r="I31" s="883"/>
      <c r="J31" s="883"/>
      <c r="K31" s="883"/>
      <c r="L31" s="884"/>
    </row>
    <row r="32" spans="2:13" x14ac:dyDescent="0.25">
      <c r="B32" s="882"/>
      <c r="C32" s="883"/>
      <c r="D32" s="883"/>
      <c r="E32" s="883"/>
      <c r="F32" s="883"/>
      <c r="G32" s="884"/>
      <c r="H32" s="882"/>
      <c r="I32" s="883"/>
      <c r="J32" s="883"/>
      <c r="K32" s="883"/>
      <c r="L32" s="884"/>
    </row>
    <row r="33" spans="2:13" x14ac:dyDescent="0.25">
      <c r="B33" s="882"/>
      <c r="C33" s="883"/>
      <c r="D33" s="883"/>
      <c r="E33" s="883"/>
      <c r="F33" s="883"/>
      <c r="G33" s="884"/>
      <c r="H33" s="882"/>
      <c r="I33" s="883"/>
      <c r="J33" s="883"/>
      <c r="K33" s="883"/>
      <c r="L33" s="884"/>
    </row>
    <row r="34" spans="2:13" x14ac:dyDescent="0.25">
      <c r="B34" s="882"/>
      <c r="C34" s="883"/>
      <c r="D34" s="883"/>
      <c r="E34" s="883"/>
      <c r="F34" s="883"/>
      <c r="G34" s="884"/>
      <c r="H34" s="882"/>
      <c r="I34" s="883"/>
      <c r="J34" s="883"/>
      <c r="K34" s="883"/>
      <c r="L34" s="884"/>
    </row>
    <row r="35" spans="2:13" x14ac:dyDescent="0.25">
      <c r="B35" s="882"/>
      <c r="C35" s="883"/>
      <c r="D35" s="883"/>
      <c r="E35" s="883"/>
      <c r="F35" s="883"/>
      <c r="G35" s="884"/>
      <c r="H35" s="882"/>
      <c r="I35" s="883"/>
      <c r="J35" s="883"/>
      <c r="K35" s="883"/>
      <c r="L35" s="884"/>
    </row>
    <row r="36" spans="2:13" ht="15.75" thickBot="1" x14ac:dyDescent="0.3">
      <c r="B36" s="882"/>
      <c r="C36" s="883"/>
      <c r="D36" s="883"/>
      <c r="E36" s="883"/>
      <c r="F36" s="883"/>
      <c r="G36" s="884"/>
      <c r="H36" s="882"/>
      <c r="I36" s="883"/>
      <c r="J36" s="883"/>
      <c r="K36" s="883"/>
      <c r="L36" s="884"/>
    </row>
    <row r="37" spans="2:13" ht="15" customHeight="1" x14ac:dyDescent="0.25">
      <c r="B37" s="959" t="s">
        <v>1183</v>
      </c>
      <c r="C37" s="961"/>
      <c r="D37" s="961"/>
      <c r="E37" s="961"/>
      <c r="F37" s="961"/>
      <c r="G37" s="962"/>
      <c r="H37" s="948" t="s">
        <v>1184</v>
      </c>
      <c r="I37" s="949"/>
      <c r="J37" s="949"/>
      <c r="K37" s="949"/>
      <c r="L37" s="949"/>
      <c r="M37" s="954"/>
    </row>
    <row r="38" spans="2:13" ht="35.25" customHeight="1" thickBot="1" x14ac:dyDescent="0.3">
      <c r="B38" s="960"/>
      <c r="C38" s="963"/>
      <c r="D38" s="963"/>
      <c r="E38" s="963"/>
      <c r="F38" s="963"/>
      <c r="G38" s="964"/>
      <c r="H38" s="951"/>
      <c r="I38" s="952"/>
      <c r="J38" s="952"/>
      <c r="K38" s="952"/>
      <c r="L38" s="952"/>
      <c r="M38" s="955"/>
    </row>
    <row r="39" spans="2:13" ht="26.25" customHeight="1" thickBot="1" x14ac:dyDescent="0.3">
      <c r="B39" s="945" t="s">
        <v>513</v>
      </c>
      <c r="C39" s="946"/>
      <c r="D39" s="946"/>
      <c r="E39" s="946"/>
      <c r="F39" s="946"/>
      <c r="G39" s="946"/>
      <c r="H39" s="946"/>
      <c r="I39" s="946"/>
      <c r="J39" s="946"/>
      <c r="K39" s="946"/>
      <c r="L39" s="947"/>
      <c r="M39" s="286"/>
    </row>
    <row r="40" spans="2:13" x14ac:dyDescent="0.25">
      <c r="B40" s="897" t="s">
        <v>506</v>
      </c>
      <c r="C40" s="898"/>
      <c r="D40" s="898"/>
      <c r="E40" s="898"/>
      <c r="F40" s="898"/>
      <c r="G40" s="899"/>
      <c r="H40" s="897" t="s">
        <v>507</v>
      </c>
      <c r="I40" s="898"/>
      <c r="J40" s="898"/>
      <c r="K40" s="898"/>
      <c r="L40" s="899"/>
    </row>
    <row r="41" spans="2:13" x14ac:dyDescent="0.25">
      <c r="B41" s="882"/>
      <c r="C41" s="883"/>
      <c r="D41" s="883"/>
      <c r="E41" s="883"/>
      <c r="F41" s="883"/>
      <c r="G41" s="884"/>
      <c r="H41" s="882"/>
      <c r="I41" s="883"/>
      <c r="J41" s="883"/>
      <c r="K41" s="883"/>
      <c r="L41" s="884"/>
    </row>
    <row r="42" spans="2:13" x14ac:dyDescent="0.25">
      <c r="B42" s="882"/>
      <c r="C42" s="883"/>
      <c r="D42" s="883"/>
      <c r="E42" s="883"/>
      <c r="F42" s="883"/>
      <c r="G42" s="884"/>
      <c r="H42" s="882"/>
      <c r="I42" s="883"/>
      <c r="J42" s="883"/>
      <c r="K42" s="883"/>
      <c r="L42" s="884"/>
    </row>
    <row r="43" spans="2:13" x14ac:dyDescent="0.25">
      <c r="B43" s="882"/>
      <c r="C43" s="883"/>
      <c r="D43" s="883"/>
      <c r="E43" s="883"/>
      <c r="F43" s="883"/>
      <c r="G43" s="884"/>
      <c r="H43" s="882"/>
      <c r="I43" s="883"/>
      <c r="J43" s="883"/>
      <c r="K43" s="883"/>
      <c r="L43" s="884"/>
    </row>
    <row r="44" spans="2:13" x14ac:dyDescent="0.25">
      <c r="B44" s="882"/>
      <c r="C44" s="883"/>
      <c r="D44" s="883"/>
      <c r="E44" s="883"/>
      <c r="F44" s="883"/>
      <c r="G44" s="884"/>
      <c r="H44" s="882"/>
      <c r="I44" s="883"/>
      <c r="J44" s="883"/>
      <c r="K44" s="883"/>
      <c r="L44" s="884"/>
    </row>
    <row r="45" spans="2:13" x14ac:dyDescent="0.25">
      <c r="B45" s="882"/>
      <c r="C45" s="883"/>
      <c r="D45" s="883"/>
      <c r="E45" s="883"/>
      <c r="F45" s="883"/>
      <c r="G45" s="884"/>
      <c r="H45" s="882"/>
      <c r="I45" s="883"/>
      <c r="J45" s="883"/>
      <c r="K45" s="883"/>
      <c r="L45" s="884"/>
    </row>
    <row r="46" spans="2:13" x14ac:dyDescent="0.25">
      <c r="B46" s="882"/>
      <c r="C46" s="883"/>
      <c r="D46" s="883"/>
      <c r="E46" s="883"/>
      <c r="F46" s="883"/>
      <c r="G46" s="884"/>
      <c r="H46" s="882"/>
      <c r="I46" s="883"/>
      <c r="J46" s="883"/>
      <c r="K46" s="883"/>
      <c r="L46" s="884"/>
    </row>
    <row r="47" spans="2:13" x14ac:dyDescent="0.25">
      <c r="B47" s="882"/>
      <c r="C47" s="883"/>
      <c r="D47" s="883"/>
      <c r="E47" s="883"/>
      <c r="F47" s="883"/>
      <c r="G47" s="884"/>
      <c r="H47" s="882"/>
      <c r="I47" s="883"/>
      <c r="J47" s="883"/>
      <c r="K47" s="883"/>
      <c r="L47" s="884"/>
    </row>
    <row r="48" spans="2:13" x14ac:dyDescent="0.25">
      <c r="B48" s="882"/>
      <c r="C48" s="883"/>
      <c r="D48" s="883"/>
      <c r="E48" s="883"/>
      <c r="F48" s="883"/>
      <c r="G48" s="884"/>
      <c r="H48" s="882"/>
      <c r="I48" s="883"/>
      <c r="J48" s="883"/>
      <c r="K48" s="883"/>
      <c r="L48" s="884"/>
    </row>
    <row r="49" spans="2:13" x14ac:dyDescent="0.25">
      <c r="B49" s="882"/>
      <c r="C49" s="883"/>
      <c r="D49" s="883"/>
      <c r="E49" s="883"/>
      <c r="F49" s="883"/>
      <c r="G49" s="884"/>
      <c r="H49" s="882"/>
      <c r="I49" s="883"/>
      <c r="J49" s="883"/>
      <c r="K49" s="883"/>
      <c r="L49" s="884"/>
    </row>
    <row r="50" spans="2:13" x14ac:dyDescent="0.25">
      <c r="B50" s="882"/>
      <c r="C50" s="883"/>
      <c r="D50" s="883"/>
      <c r="E50" s="883"/>
      <c r="F50" s="883"/>
      <c r="G50" s="884"/>
      <c r="H50" s="882"/>
      <c r="I50" s="883"/>
      <c r="J50" s="883"/>
      <c r="K50" s="883"/>
      <c r="L50" s="884"/>
    </row>
    <row r="51" spans="2:13" x14ac:dyDescent="0.25">
      <c r="B51" s="882"/>
      <c r="C51" s="883"/>
      <c r="D51" s="883"/>
      <c r="E51" s="883"/>
      <c r="F51" s="883"/>
      <c r="G51" s="884"/>
      <c r="H51" s="882"/>
      <c r="I51" s="883"/>
      <c r="J51" s="883"/>
      <c r="K51" s="883"/>
      <c r="L51" s="884"/>
    </row>
    <row r="52" spans="2:13" x14ac:dyDescent="0.25">
      <c r="B52" s="882"/>
      <c r="C52" s="883"/>
      <c r="D52" s="883"/>
      <c r="E52" s="883"/>
      <c r="F52" s="883"/>
      <c r="G52" s="884"/>
      <c r="H52" s="882"/>
      <c r="I52" s="883"/>
      <c r="J52" s="883"/>
      <c r="K52" s="883"/>
      <c r="L52" s="884"/>
    </row>
    <row r="53" spans="2:13" ht="15.75" thickBot="1" x14ac:dyDescent="0.3">
      <c r="B53" s="882"/>
      <c r="C53" s="883"/>
      <c r="D53" s="883"/>
      <c r="E53" s="883"/>
      <c r="F53" s="883"/>
      <c r="G53" s="884"/>
      <c r="H53" s="882"/>
      <c r="I53" s="883"/>
      <c r="J53" s="883"/>
      <c r="K53" s="883"/>
      <c r="L53" s="884"/>
    </row>
    <row r="54" spans="2:13" ht="15" customHeight="1" x14ac:dyDescent="0.25">
      <c r="B54" s="948" t="s">
        <v>1185</v>
      </c>
      <c r="C54" s="949"/>
      <c r="D54" s="949"/>
      <c r="E54" s="949"/>
      <c r="F54" s="949"/>
      <c r="G54" s="950"/>
      <c r="H54" s="948" t="s">
        <v>1186</v>
      </c>
      <c r="I54" s="949"/>
      <c r="J54" s="949"/>
      <c r="K54" s="949"/>
      <c r="L54" s="949"/>
      <c r="M54" s="954"/>
    </row>
    <row r="55" spans="2:13" ht="36" customHeight="1" thickBot="1" x14ac:dyDescent="0.3">
      <c r="B55" s="951"/>
      <c r="C55" s="952"/>
      <c r="D55" s="952"/>
      <c r="E55" s="952"/>
      <c r="F55" s="952"/>
      <c r="G55" s="953"/>
      <c r="H55" s="951"/>
      <c r="I55" s="952"/>
      <c r="J55" s="952"/>
      <c r="K55" s="952"/>
      <c r="L55" s="952"/>
      <c r="M55" s="955"/>
    </row>
    <row r="56" spans="2:13" ht="15" customHeight="1" x14ac:dyDescent="0.25">
      <c r="B56" s="897" t="s">
        <v>506</v>
      </c>
      <c r="C56" s="898"/>
      <c r="D56" s="898"/>
      <c r="E56" s="898"/>
      <c r="F56" s="898"/>
      <c r="G56" s="899"/>
      <c r="H56" s="897" t="s">
        <v>507</v>
      </c>
      <c r="I56" s="898"/>
      <c r="J56" s="898"/>
      <c r="K56" s="898"/>
      <c r="L56" s="899"/>
    </row>
    <row r="57" spans="2:13" ht="15" customHeight="1" x14ac:dyDescent="0.25">
      <c r="B57" s="882"/>
      <c r="C57" s="883"/>
      <c r="D57" s="883"/>
      <c r="E57" s="883"/>
      <c r="F57" s="883"/>
      <c r="G57" s="884"/>
      <c r="H57" s="882"/>
      <c r="I57" s="883"/>
      <c r="J57" s="883"/>
      <c r="K57" s="883"/>
      <c r="L57" s="884"/>
    </row>
    <row r="58" spans="2:13" ht="15" customHeight="1" x14ac:dyDescent="0.25">
      <c r="B58" s="882"/>
      <c r="C58" s="883"/>
      <c r="D58" s="883"/>
      <c r="E58" s="883"/>
      <c r="F58" s="883"/>
      <c r="G58" s="884"/>
      <c r="H58" s="882"/>
      <c r="I58" s="883"/>
      <c r="J58" s="883"/>
      <c r="K58" s="883"/>
      <c r="L58" s="884"/>
    </row>
    <row r="59" spans="2:13" ht="15" customHeight="1" x14ac:dyDescent="0.25">
      <c r="B59" s="882"/>
      <c r="C59" s="883"/>
      <c r="D59" s="883"/>
      <c r="E59" s="883"/>
      <c r="F59" s="883"/>
      <c r="G59" s="884"/>
      <c r="H59" s="882"/>
      <c r="I59" s="883"/>
      <c r="J59" s="883"/>
      <c r="K59" s="883"/>
      <c r="L59" s="884"/>
    </row>
    <row r="60" spans="2:13" ht="15" customHeight="1" x14ac:dyDescent="0.25">
      <c r="B60" s="882"/>
      <c r="C60" s="883"/>
      <c r="D60" s="883"/>
      <c r="E60" s="883"/>
      <c r="F60" s="883"/>
      <c r="G60" s="884"/>
      <c r="H60" s="882"/>
      <c r="I60" s="883"/>
      <c r="J60" s="883"/>
      <c r="K60" s="883"/>
      <c r="L60" s="884"/>
    </row>
    <row r="61" spans="2:13" ht="15" customHeight="1" x14ac:dyDescent="0.25">
      <c r="B61" s="882"/>
      <c r="C61" s="883"/>
      <c r="D61" s="883"/>
      <c r="E61" s="883"/>
      <c r="F61" s="883"/>
      <c r="G61" s="884"/>
      <c r="H61" s="882"/>
      <c r="I61" s="883"/>
      <c r="J61" s="883"/>
      <c r="K61" s="883"/>
      <c r="L61" s="884"/>
    </row>
    <row r="62" spans="2:13" ht="15" customHeight="1" x14ac:dyDescent="0.25">
      <c r="B62" s="882"/>
      <c r="C62" s="883"/>
      <c r="D62" s="883"/>
      <c r="E62" s="883"/>
      <c r="F62" s="883"/>
      <c r="G62" s="884"/>
      <c r="H62" s="882"/>
      <c r="I62" s="883"/>
      <c r="J62" s="883"/>
      <c r="K62" s="883"/>
      <c r="L62" s="884"/>
    </row>
    <row r="63" spans="2:13" ht="15" customHeight="1" x14ac:dyDescent="0.25">
      <c r="B63" s="882"/>
      <c r="C63" s="883"/>
      <c r="D63" s="883"/>
      <c r="E63" s="883"/>
      <c r="F63" s="883"/>
      <c r="G63" s="884"/>
      <c r="H63" s="882"/>
      <c r="I63" s="883"/>
      <c r="J63" s="883"/>
      <c r="K63" s="883"/>
      <c r="L63" s="884"/>
    </row>
    <row r="64" spans="2:13" ht="15" customHeight="1" x14ac:dyDescent="0.25">
      <c r="B64" s="882"/>
      <c r="C64" s="883"/>
      <c r="D64" s="883"/>
      <c r="E64" s="883"/>
      <c r="F64" s="883"/>
      <c r="G64" s="884"/>
      <c r="H64" s="882"/>
      <c r="I64" s="883"/>
      <c r="J64" s="883"/>
      <c r="K64" s="883"/>
      <c r="L64" s="884"/>
    </row>
    <row r="65" spans="2:15" ht="15" customHeight="1" x14ac:dyDescent="0.25">
      <c r="B65" s="882"/>
      <c r="C65" s="883"/>
      <c r="D65" s="883"/>
      <c r="E65" s="883"/>
      <c r="F65" s="883"/>
      <c r="G65" s="884"/>
      <c r="H65" s="882"/>
      <c r="I65" s="883"/>
      <c r="J65" s="883"/>
      <c r="K65" s="883"/>
      <c r="L65" s="884"/>
    </row>
    <row r="66" spans="2:15" ht="15" customHeight="1" x14ac:dyDescent="0.25">
      <c r="B66" s="882"/>
      <c r="C66" s="883"/>
      <c r="D66" s="883"/>
      <c r="E66" s="883"/>
      <c r="F66" s="883"/>
      <c r="G66" s="884"/>
      <c r="H66" s="882"/>
      <c r="I66" s="883"/>
      <c r="J66" s="883"/>
      <c r="K66" s="883"/>
      <c r="L66" s="884"/>
      <c r="O66" s="111"/>
    </row>
    <row r="67" spans="2:15" ht="15" customHeight="1" x14ac:dyDescent="0.25">
      <c r="B67" s="882"/>
      <c r="C67" s="883"/>
      <c r="D67" s="883"/>
      <c r="E67" s="883"/>
      <c r="F67" s="883"/>
      <c r="G67" s="884"/>
      <c r="H67" s="882"/>
      <c r="I67" s="883"/>
      <c r="J67" s="883"/>
      <c r="K67" s="883"/>
      <c r="L67" s="884"/>
    </row>
    <row r="68" spans="2:15" ht="15" customHeight="1" x14ac:dyDescent="0.25">
      <c r="B68" s="882"/>
      <c r="C68" s="883"/>
      <c r="D68" s="883"/>
      <c r="E68" s="883"/>
      <c r="F68" s="883"/>
      <c r="G68" s="884"/>
      <c r="H68" s="882"/>
      <c r="I68" s="883"/>
      <c r="J68" s="883"/>
      <c r="K68" s="883"/>
      <c r="L68" s="884"/>
    </row>
    <row r="69" spans="2:15" ht="15.75" customHeight="1" thickBot="1" x14ac:dyDescent="0.3">
      <c r="B69" s="882"/>
      <c r="C69" s="883"/>
      <c r="D69" s="883"/>
      <c r="E69" s="883"/>
      <c r="F69" s="883"/>
      <c r="G69" s="884"/>
      <c r="H69" s="882"/>
      <c r="I69" s="883"/>
      <c r="J69" s="883"/>
      <c r="K69" s="883"/>
      <c r="L69" s="884"/>
    </row>
    <row r="70" spans="2:15" ht="23.25" customHeight="1" x14ac:dyDescent="0.25">
      <c r="B70" s="948" t="s">
        <v>1121</v>
      </c>
      <c r="C70" s="949"/>
      <c r="D70" s="949"/>
      <c r="E70" s="949"/>
      <c r="F70" s="949"/>
      <c r="G70" s="950"/>
      <c r="H70" s="948" t="s">
        <v>1187</v>
      </c>
      <c r="I70" s="949"/>
      <c r="J70" s="949"/>
      <c r="K70" s="949"/>
      <c r="L70" s="949"/>
      <c r="M70" s="954"/>
    </row>
    <row r="71" spans="2:15" ht="25.5" customHeight="1" thickBot="1" x14ac:dyDescent="0.3">
      <c r="B71" s="951"/>
      <c r="C71" s="952"/>
      <c r="D71" s="952"/>
      <c r="E71" s="952"/>
      <c r="F71" s="952"/>
      <c r="G71" s="953"/>
      <c r="H71" s="951"/>
      <c r="I71" s="952"/>
      <c r="J71" s="952"/>
      <c r="K71" s="952"/>
      <c r="L71" s="952"/>
      <c r="M71" s="955"/>
    </row>
    <row r="72" spans="2:15" ht="25.5" customHeight="1" thickBot="1" x14ac:dyDescent="0.3">
      <c r="B72" s="945" t="s">
        <v>514</v>
      </c>
      <c r="C72" s="946"/>
      <c r="D72" s="946"/>
      <c r="E72" s="946"/>
      <c r="F72" s="946"/>
      <c r="G72" s="946"/>
      <c r="H72" s="946"/>
      <c r="I72" s="946"/>
      <c r="J72" s="946"/>
      <c r="K72" s="946"/>
      <c r="L72" s="947"/>
    </row>
    <row r="73" spans="2:15" x14ac:dyDescent="0.25">
      <c r="B73" s="897" t="s">
        <v>506</v>
      </c>
      <c r="C73" s="898"/>
      <c r="D73" s="898"/>
      <c r="E73" s="898"/>
      <c r="F73" s="898"/>
      <c r="G73" s="899"/>
      <c r="H73" s="897" t="s">
        <v>507</v>
      </c>
      <c r="I73" s="898"/>
      <c r="J73" s="898"/>
      <c r="K73" s="898"/>
      <c r="L73" s="899"/>
    </row>
    <row r="74" spans="2:15" x14ac:dyDescent="0.25">
      <c r="B74" s="882"/>
      <c r="C74" s="883"/>
      <c r="D74" s="883"/>
      <c r="E74" s="883"/>
      <c r="F74" s="883"/>
      <c r="G74" s="884"/>
      <c r="H74" s="882"/>
      <c r="I74" s="883"/>
      <c r="J74" s="883"/>
      <c r="K74" s="883"/>
      <c r="L74" s="884"/>
    </row>
    <row r="75" spans="2:15" x14ac:dyDescent="0.25">
      <c r="B75" s="882"/>
      <c r="C75" s="883"/>
      <c r="D75" s="883"/>
      <c r="E75" s="883"/>
      <c r="F75" s="883"/>
      <c r="G75" s="884"/>
      <c r="H75" s="882"/>
      <c r="I75" s="883"/>
      <c r="J75" s="883"/>
      <c r="K75" s="883"/>
      <c r="L75" s="884"/>
    </row>
    <row r="76" spans="2:15" x14ac:dyDescent="0.25">
      <c r="B76" s="882"/>
      <c r="C76" s="883"/>
      <c r="D76" s="883"/>
      <c r="E76" s="883"/>
      <c r="F76" s="883"/>
      <c r="G76" s="884"/>
      <c r="H76" s="882"/>
      <c r="I76" s="883"/>
      <c r="J76" s="883"/>
      <c r="K76" s="883"/>
      <c r="L76" s="884"/>
    </row>
    <row r="77" spans="2:15" x14ac:dyDescent="0.25">
      <c r="B77" s="882"/>
      <c r="C77" s="883"/>
      <c r="D77" s="883"/>
      <c r="E77" s="883"/>
      <c r="F77" s="883"/>
      <c r="G77" s="884"/>
      <c r="H77" s="882"/>
      <c r="I77" s="883"/>
      <c r="J77" s="883"/>
      <c r="K77" s="883"/>
      <c r="L77" s="884"/>
    </row>
    <row r="78" spans="2:15" x14ac:dyDescent="0.25">
      <c r="B78" s="882"/>
      <c r="C78" s="883"/>
      <c r="D78" s="883"/>
      <c r="E78" s="883"/>
      <c r="F78" s="883"/>
      <c r="G78" s="884"/>
      <c r="H78" s="882"/>
      <c r="I78" s="883"/>
      <c r="J78" s="883"/>
      <c r="K78" s="883"/>
      <c r="L78" s="884"/>
    </row>
    <row r="79" spans="2:15" x14ac:dyDescent="0.25">
      <c r="B79" s="882"/>
      <c r="C79" s="883"/>
      <c r="D79" s="883"/>
      <c r="E79" s="883"/>
      <c r="F79" s="883"/>
      <c r="G79" s="884"/>
      <c r="H79" s="882"/>
      <c r="I79" s="883"/>
      <c r="J79" s="883"/>
      <c r="K79" s="883"/>
      <c r="L79" s="884"/>
    </row>
    <row r="80" spans="2:15"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x14ac:dyDescent="0.25">
      <c r="B83" s="882"/>
      <c r="C83" s="883"/>
      <c r="D83" s="883"/>
      <c r="E83" s="883"/>
      <c r="F83" s="883"/>
      <c r="G83" s="884"/>
      <c r="H83" s="882"/>
      <c r="I83" s="883"/>
      <c r="J83" s="883"/>
      <c r="K83" s="883"/>
      <c r="L83" s="884"/>
    </row>
    <row r="84" spans="2:12" x14ac:dyDescent="0.25">
      <c r="B84" s="882"/>
      <c r="C84" s="883"/>
      <c r="D84" s="883"/>
      <c r="E84" s="883"/>
      <c r="F84" s="883"/>
      <c r="G84" s="884"/>
      <c r="H84" s="882"/>
      <c r="I84" s="883"/>
      <c r="J84" s="883"/>
      <c r="K84" s="883"/>
      <c r="L84" s="884"/>
    </row>
    <row r="85" spans="2:12" x14ac:dyDescent="0.25">
      <c r="B85" s="882"/>
      <c r="C85" s="883"/>
      <c r="D85" s="883"/>
      <c r="E85" s="883"/>
      <c r="F85" s="883"/>
      <c r="G85" s="884"/>
      <c r="H85" s="882"/>
      <c r="I85" s="883"/>
      <c r="J85" s="883"/>
      <c r="K85" s="883"/>
      <c r="L85" s="884"/>
    </row>
    <row r="86" spans="2:12" ht="15.75" thickBot="1" x14ac:dyDescent="0.3">
      <c r="B86" s="882"/>
      <c r="C86" s="883"/>
      <c r="D86" s="883"/>
      <c r="E86" s="883"/>
      <c r="F86" s="883"/>
      <c r="G86" s="884"/>
      <c r="H86" s="882"/>
      <c r="I86" s="883"/>
      <c r="J86" s="883"/>
      <c r="K86" s="883"/>
      <c r="L86" s="884"/>
    </row>
    <row r="87" spans="2:12" ht="24.75" customHeight="1" x14ac:dyDescent="0.25">
      <c r="B87" s="941" t="s">
        <v>1188</v>
      </c>
      <c r="C87" s="942"/>
      <c r="D87" s="942"/>
      <c r="E87" s="942"/>
      <c r="F87" s="942"/>
      <c r="G87" s="942"/>
      <c r="H87" s="942"/>
      <c r="I87" s="942"/>
      <c r="J87" s="942"/>
      <c r="K87" s="942"/>
      <c r="L87" s="942"/>
    </row>
    <row r="88" spans="2:12" ht="21" customHeight="1" thickBot="1" x14ac:dyDescent="0.3">
      <c r="B88" s="943"/>
      <c r="C88" s="944"/>
      <c r="D88" s="944"/>
      <c r="E88" s="944"/>
      <c r="F88" s="944"/>
      <c r="G88" s="944"/>
      <c r="H88" s="944"/>
      <c r="I88" s="944"/>
      <c r="J88" s="944"/>
      <c r="K88" s="944"/>
      <c r="L88" s="944"/>
    </row>
    <row r="89" spans="2:12" x14ac:dyDescent="0.25">
      <c r="B89" s="897"/>
      <c r="C89" s="898"/>
      <c r="D89" s="898"/>
      <c r="E89" s="898"/>
      <c r="F89" s="898"/>
      <c r="G89" s="899"/>
      <c r="H89" s="897"/>
      <c r="I89" s="898"/>
      <c r="J89" s="898"/>
      <c r="K89" s="898"/>
      <c r="L89" s="899"/>
    </row>
    <row r="90" spans="2:12" x14ac:dyDescent="0.25">
      <c r="B90" s="882"/>
      <c r="C90" s="883"/>
      <c r="D90" s="883"/>
      <c r="E90" s="883"/>
      <c r="F90" s="883"/>
      <c r="G90" s="884"/>
      <c r="H90" s="882"/>
      <c r="I90" s="883"/>
      <c r="J90" s="883"/>
      <c r="K90" s="883"/>
      <c r="L90" s="884"/>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4" x14ac:dyDescent="0.25">
      <c r="B97" s="882"/>
      <c r="C97" s="883"/>
      <c r="D97" s="883"/>
      <c r="E97" s="883"/>
      <c r="F97" s="883"/>
      <c r="G97" s="884"/>
      <c r="H97" s="882"/>
      <c r="I97" s="883"/>
      <c r="J97" s="883"/>
      <c r="K97" s="883"/>
      <c r="L97" s="884"/>
    </row>
    <row r="98" spans="2:14" x14ac:dyDescent="0.25">
      <c r="B98" s="882"/>
      <c r="C98" s="883"/>
      <c r="D98" s="883"/>
      <c r="E98" s="883"/>
      <c r="F98" s="883"/>
      <c r="G98" s="884"/>
      <c r="H98" s="882"/>
      <c r="I98" s="883"/>
      <c r="J98" s="883"/>
      <c r="K98" s="883"/>
      <c r="L98" s="884"/>
    </row>
    <row r="99" spans="2:14" x14ac:dyDescent="0.25">
      <c r="B99" s="882"/>
      <c r="C99" s="883"/>
      <c r="D99" s="883"/>
      <c r="E99" s="883"/>
      <c r="F99" s="883"/>
      <c r="G99" s="884"/>
      <c r="H99" s="882"/>
      <c r="I99" s="883"/>
      <c r="J99" s="883"/>
      <c r="K99" s="883"/>
      <c r="L99" s="884"/>
    </row>
    <row r="100" spans="2:14" x14ac:dyDescent="0.25">
      <c r="B100" s="882"/>
      <c r="C100" s="883"/>
      <c r="D100" s="883"/>
      <c r="E100" s="883"/>
      <c r="F100" s="883"/>
      <c r="G100" s="884"/>
      <c r="H100" s="882"/>
      <c r="I100" s="883"/>
      <c r="J100" s="883"/>
      <c r="K100" s="883"/>
      <c r="L100" s="884"/>
    </row>
    <row r="101" spans="2:14" x14ac:dyDescent="0.25">
      <c r="B101" s="882"/>
      <c r="C101" s="883"/>
      <c r="D101" s="883"/>
      <c r="E101" s="883"/>
      <c r="F101" s="883"/>
      <c r="G101" s="884"/>
      <c r="H101" s="882"/>
      <c r="I101" s="883"/>
      <c r="J101" s="883"/>
      <c r="K101" s="883"/>
      <c r="L101" s="884"/>
    </row>
    <row r="102" spans="2:14" ht="15.75" thickBot="1" x14ac:dyDescent="0.3">
      <c r="B102" s="882"/>
      <c r="C102" s="883"/>
      <c r="D102" s="883"/>
      <c r="E102" s="883"/>
      <c r="F102" s="883"/>
      <c r="G102" s="884"/>
      <c r="H102" s="882"/>
      <c r="I102" s="883"/>
      <c r="J102" s="883"/>
      <c r="K102" s="883"/>
      <c r="L102" s="884"/>
    </row>
    <row r="103" spans="2:14" ht="15.75" customHeight="1" x14ac:dyDescent="0.25">
      <c r="B103" s="935" t="s">
        <v>1189</v>
      </c>
      <c r="C103" s="936"/>
      <c r="D103" s="936"/>
      <c r="E103" s="936"/>
      <c r="F103" s="936"/>
      <c r="G103" s="937"/>
      <c r="H103" s="935" t="s">
        <v>1190</v>
      </c>
      <c r="I103" s="936"/>
      <c r="J103" s="936"/>
      <c r="K103" s="936"/>
      <c r="L103" s="936"/>
    </row>
    <row r="104" spans="2:14" ht="31.5" customHeight="1" thickBot="1" x14ac:dyDescent="0.3">
      <c r="B104" s="938"/>
      <c r="C104" s="939"/>
      <c r="D104" s="939"/>
      <c r="E104" s="939"/>
      <c r="F104" s="939"/>
      <c r="G104" s="940"/>
      <c r="H104" s="938"/>
      <c r="I104" s="939"/>
      <c r="J104" s="939"/>
      <c r="K104" s="939"/>
      <c r="L104" s="939"/>
      <c r="N104" s="135"/>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81"/>
  <sheetViews>
    <sheetView view="pageBreakPreview" topLeftCell="A2" zoomScale="85" zoomScaleNormal="100" zoomScaleSheetLayoutView="85" zoomScalePageLayoutView="110" workbookViewId="0">
      <selection activeCell="O177" sqref="O177"/>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65" t="s">
        <v>252</v>
      </c>
      <c r="C1" s="867"/>
      <c r="D1" s="867"/>
      <c r="E1" s="867"/>
      <c r="F1" s="867"/>
      <c r="G1" s="867"/>
      <c r="H1" s="867"/>
      <c r="I1" s="867"/>
      <c r="J1" s="867"/>
      <c r="K1" s="867"/>
      <c r="L1" s="913"/>
    </row>
    <row r="2" spans="2:12" ht="11.25" customHeight="1" x14ac:dyDescent="0.25">
      <c r="B2" s="966"/>
      <c r="C2" s="868"/>
      <c r="D2" s="868"/>
      <c r="E2" s="868"/>
      <c r="F2" s="868"/>
      <c r="G2" s="868"/>
      <c r="H2" s="868"/>
      <c r="I2" s="868"/>
      <c r="J2" s="868"/>
      <c r="K2" s="868"/>
      <c r="L2" s="915"/>
    </row>
    <row r="3" spans="2:12" ht="24.95" customHeight="1" thickBot="1" x14ac:dyDescent="0.3">
      <c r="B3" s="997" t="s">
        <v>290</v>
      </c>
      <c r="C3" s="998"/>
      <c r="D3" s="998"/>
      <c r="E3" s="999"/>
      <c r="F3" s="127">
        <v>44182</v>
      </c>
      <c r="G3" s="997" t="s">
        <v>291</v>
      </c>
      <c r="H3" s="998"/>
      <c r="I3" s="917"/>
      <c r="J3" s="1000">
        <v>44188</v>
      </c>
      <c r="K3" s="1001"/>
      <c r="L3" s="1002"/>
    </row>
    <row r="4" spans="2:12" ht="24.95" customHeight="1" x14ac:dyDescent="0.25">
      <c r="B4" s="1003" t="s">
        <v>251</v>
      </c>
      <c r="C4" s="1004"/>
      <c r="D4" s="1004"/>
      <c r="E4" s="1004"/>
      <c r="F4" s="1004"/>
      <c r="G4" s="1004"/>
      <c r="H4" s="1005"/>
      <c r="I4" s="132" t="s">
        <v>492</v>
      </c>
      <c r="J4" s="341" t="s">
        <v>2</v>
      </c>
      <c r="K4" s="880" t="s">
        <v>0</v>
      </c>
      <c r="L4" s="924"/>
    </row>
    <row r="5" spans="2:12" ht="24.95" customHeight="1" thickBot="1" x14ac:dyDescent="0.3">
      <c r="B5" s="1006"/>
      <c r="C5" s="1007"/>
      <c r="D5" s="1007"/>
      <c r="E5" s="1007"/>
      <c r="F5" s="1007"/>
      <c r="G5" s="1007"/>
      <c r="H5" s="1008"/>
      <c r="I5" s="133" t="s">
        <v>493</v>
      </c>
      <c r="J5" s="134">
        <v>2</v>
      </c>
      <c r="K5" s="973" t="s">
        <v>292</v>
      </c>
      <c r="L5" s="974"/>
    </row>
    <row r="6" spans="2:12" ht="15.75" customHeight="1" x14ac:dyDescent="0.25">
      <c r="B6" s="882" t="s">
        <v>453</v>
      </c>
      <c r="C6" s="883"/>
      <c r="D6" s="883"/>
      <c r="E6" s="883"/>
      <c r="F6" s="883"/>
      <c r="G6" s="884"/>
      <c r="H6" s="897" t="s">
        <v>454</v>
      </c>
      <c r="I6" s="898"/>
      <c r="J6" s="898"/>
      <c r="K6" s="898"/>
      <c r="L6" s="899"/>
    </row>
    <row r="7" spans="2:12" x14ac:dyDescent="0.25">
      <c r="B7" s="882"/>
      <c r="C7" s="883"/>
      <c r="D7" s="883"/>
      <c r="E7" s="883"/>
      <c r="F7" s="883"/>
      <c r="G7" s="884"/>
      <c r="H7" s="882"/>
      <c r="I7" s="883"/>
      <c r="J7" s="883"/>
      <c r="K7" s="883"/>
      <c r="L7" s="884"/>
    </row>
    <row r="8" spans="2:12" x14ac:dyDescent="0.25">
      <c r="B8" s="882"/>
      <c r="C8" s="883"/>
      <c r="D8" s="883"/>
      <c r="E8" s="883"/>
      <c r="F8" s="883"/>
      <c r="G8" s="884"/>
      <c r="H8" s="882"/>
      <c r="I8" s="883"/>
      <c r="J8" s="883"/>
      <c r="K8" s="883"/>
      <c r="L8" s="884"/>
    </row>
    <row r="9" spans="2:12" x14ac:dyDescent="0.25">
      <c r="B9" s="882"/>
      <c r="C9" s="883"/>
      <c r="D9" s="883"/>
      <c r="E9" s="883"/>
      <c r="F9" s="883"/>
      <c r="G9" s="884"/>
      <c r="H9" s="882"/>
      <c r="I9" s="883"/>
      <c r="J9" s="883"/>
      <c r="K9" s="883"/>
      <c r="L9" s="884"/>
    </row>
    <row r="10" spans="2:12" x14ac:dyDescent="0.25">
      <c r="B10" s="882"/>
      <c r="C10" s="883"/>
      <c r="D10" s="883"/>
      <c r="E10" s="883"/>
      <c r="F10" s="883"/>
      <c r="G10" s="884"/>
      <c r="H10" s="882"/>
      <c r="I10" s="883"/>
      <c r="J10" s="883"/>
      <c r="K10" s="883"/>
      <c r="L10" s="884"/>
    </row>
    <row r="11" spans="2:12" x14ac:dyDescent="0.25">
      <c r="B11" s="882"/>
      <c r="C11" s="883"/>
      <c r="D11" s="883"/>
      <c r="E11" s="883"/>
      <c r="F11" s="883"/>
      <c r="G11" s="884"/>
      <c r="H11" s="882"/>
      <c r="I11" s="883"/>
      <c r="J11" s="883"/>
      <c r="K11" s="883"/>
      <c r="L11" s="884"/>
    </row>
    <row r="12" spans="2:12" x14ac:dyDescent="0.25">
      <c r="B12" s="882"/>
      <c r="C12" s="883"/>
      <c r="D12" s="883"/>
      <c r="E12" s="883"/>
      <c r="F12" s="883"/>
      <c r="G12" s="884"/>
      <c r="H12" s="882"/>
      <c r="I12" s="883"/>
      <c r="J12" s="883"/>
      <c r="K12" s="883"/>
      <c r="L12" s="884"/>
    </row>
    <row r="13" spans="2:12" x14ac:dyDescent="0.25">
      <c r="B13" s="882"/>
      <c r="C13" s="883"/>
      <c r="D13" s="883"/>
      <c r="E13" s="883"/>
      <c r="F13" s="883"/>
      <c r="G13" s="884"/>
      <c r="H13" s="882"/>
      <c r="I13" s="883"/>
      <c r="J13" s="883"/>
      <c r="K13" s="883"/>
      <c r="L13" s="884"/>
    </row>
    <row r="14" spans="2:12" x14ac:dyDescent="0.25">
      <c r="B14" s="882"/>
      <c r="C14" s="883"/>
      <c r="D14" s="883"/>
      <c r="E14" s="883"/>
      <c r="F14" s="883"/>
      <c r="G14" s="884"/>
      <c r="H14" s="882"/>
      <c r="I14" s="883"/>
      <c r="J14" s="883"/>
      <c r="K14" s="883"/>
      <c r="L14" s="884"/>
    </row>
    <row r="15" spans="2:12" x14ac:dyDescent="0.25">
      <c r="B15" s="882"/>
      <c r="C15" s="883"/>
      <c r="D15" s="883"/>
      <c r="E15" s="883"/>
      <c r="F15" s="883"/>
      <c r="G15" s="884"/>
      <c r="H15" s="882"/>
      <c r="I15" s="883"/>
      <c r="J15" s="883"/>
      <c r="K15" s="883"/>
      <c r="L15" s="884"/>
    </row>
    <row r="16" spans="2:12" x14ac:dyDescent="0.25">
      <c r="B16" s="882"/>
      <c r="C16" s="883"/>
      <c r="D16" s="883"/>
      <c r="E16" s="883"/>
      <c r="F16" s="883"/>
      <c r="G16" s="884"/>
      <c r="H16" s="882"/>
      <c r="I16" s="883"/>
      <c r="J16" s="883"/>
      <c r="K16" s="883"/>
      <c r="L16" s="884"/>
    </row>
    <row r="17" spans="2:13" x14ac:dyDescent="0.25">
      <c r="B17" s="882"/>
      <c r="C17" s="883"/>
      <c r="D17" s="883"/>
      <c r="E17" s="883"/>
      <c r="F17" s="883"/>
      <c r="G17" s="884"/>
      <c r="H17" s="882"/>
      <c r="I17" s="883"/>
      <c r="J17" s="883"/>
      <c r="K17" s="883"/>
      <c r="L17" s="884"/>
    </row>
    <row r="18" spans="2:13" x14ac:dyDescent="0.25">
      <c r="B18" s="882"/>
      <c r="C18" s="883"/>
      <c r="D18" s="883"/>
      <c r="E18" s="883"/>
      <c r="F18" s="883"/>
      <c r="G18" s="884"/>
      <c r="H18" s="882"/>
      <c r="I18" s="883"/>
      <c r="J18" s="883"/>
      <c r="K18" s="883"/>
      <c r="L18" s="884"/>
    </row>
    <row r="19" spans="2:13" ht="15.75" thickBot="1" x14ac:dyDescent="0.3">
      <c r="B19" s="930"/>
      <c r="C19" s="931"/>
      <c r="D19" s="931"/>
      <c r="E19" s="931"/>
      <c r="F19" s="931"/>
      <c r="G19" s="932"/>
      <c r="H19" s="930"/>
      <c r="I19" s="931"/>
      <c r="J19" s="931"/>
      <c r="K19" s="931"/>
      <c r="L19" s="932"/>
    </row>
    <row r="20" spans="2:13" ht="25.5" customHeight="1" x14ac:dyDescent="0.25">
      <c r="B20" s="988" t="s">
        <v>1276</v>
      </c>
      <c r="C20" s="989"/>
      <c r="D20" s="989"/>
      <c r="E20" s="989"/>
      <c r="F20" s="989"/>
      <c r="G20" s="990"/>
      <c r="H20" s="994" t="s">
        <v>1277</v>
      </c>
      <c r="I20" s="995"/>
      <c r="J20" s="995"/>
      <c r="K20" s="995"/>
      <c r="L20" s="995"/>
      <c r="M20" s="996"/>
    </row>
    <row r="21" spans="2:13" ht="23.25" customHeight="1" thickBot="1" x14ac:dyDescent="0.3">
      <c r="B21" s="991"/>
      <c r="C21" s="992"/>
      <c r="D21" s="992"/>
      <c r="E21" s="992"/>
      <c r="F21" s="992"/>
      <c r="G21" s="993"/>
      <c r="H21" s="994"/>
      <c r="I21" s="995"/>
      <c r="J21" s="995"/>
      <c r="K21" s="995"/>
      <c r="L21" s="995"/>
      <c r="M21" s="996"/>
    </row>
    <row r="22" spans="2:13" ht="15.75" customHeight="1" x14ac:dyDescent="0.25">
      <c r="B22" s="882" t="s">
        <v>453</v>
      </c>
      <c r="C22" s="883"/>
      <c r="D22" s="883"/>
      <c r="E22" s="883"/>
      <c r="F22" s="883"/>
      <c r="G22" s="884"/>
      <c r="H22" s="897" t="s">
        <v>454</v>
      </c>
      <c r="I22" s="898"/>
      <c r="J22" s="898"/>
      <c r="K22" s="898"/>
      <c r="L22" s="899"/>
    </row>
    <row r="23" spans="2:13" x14ac:dyDescent="0.25">
      <c r="B23" s="882"/>
      <c r="C23" s="883"/>
      <c r="D23" s="883"/>
      <c r="E23" s="883"/>
      <c r="F23" s="883"/>
      <c r="G23" s="884"/>
      <c r="H23" s="882"/>
      <c r="I23" s="883"/>
      <c r="J23" s="883"/>
      <c r="K23" s="883"/>
      <c r="L23" s="884"/>
    </row>
    <row r="24" spans="2:13" x14ac:dyDescent="0.25">
      <c r="B24" s="882"/>
      <c r="C24" s="883"/>
      <c r="D24" s="883"/>
      <c r="E24" s="883"/>
      <c r="F24" s="883"/>
      <c r="G24" s="884"/>
      <c r="H24" s="882"/>
      <c r="I24" s="883"/>
      <c r="J24" s="883"/>
      <c r="K24" s="883"/>
      <c r="L24" s="884"/>
    </row>
    <row r="25" spans="2:13" x14ac:dyDescent="0.25">
      <c r="B25" s="882"/>
      <c r="C25" s="883"/>
      <c r="D25" s="883"/>
      <c r="E25" s="883"/>
      <c r="F25" s="883"/>
      <c r="G25" s="884"/>
      <c r="H25" s="882"/>
      <c r="I25" s="883"/>
      <c r="J25" s="883"/>
      <c r="K25" s="883"/>
      <c r="L25" s="884"/>
    </row>
    <row r="26" spans="2:13" x14ac:dyDescent="0.25">
      <c r="B26" s="882"/>
      <c r="C26" s="883"/>
      <c r="D26" s="883"/>
      <c r="E26" s="883"/>
      <c r="F26" s="883"/>
      <c r="G26" s="884"/>
      <c r="H26" s="882"/>
      <c r="I26" s="883"/>
      <c r="J26" s="883"/>
      <c r="K26" s="883"/>
      <c r="L26" s="884"/>
    </row>
    <row r="27" spans="2:13" x14ac:dyDescent="0.25">
      <c r="B27" s="882"/>
      <c r="C27" s="883"/>
      <c r="D27" s="883"/>
      <c r="E27" s="883"/>
      <c r="F27" s="883"/>
      <c r="G27" s="884"/>
      <c r="H27" s="882"/>
      <c r="I27" s="883"/>
      <c r="J27" s="883"/>
      <c r="K27" s="883"/>
      <c r="L27" s="884"/>
    </row>
    <row r="28" spans="2:13" x14ac:dyDescent="0.25">
      <c r="B28" s="882"/>
      <c r="C28" s="883"/>
      <c r="D28" s="883"/>
      <c r="E28" s="883"/>
      <c r="F28" s="883"/>
      <c r="G28" s="884"/>
      <c r="H28" s="882"/>
      <c r="I28" s="883"/>
      <c r="J28" s="883"/>
      <c r="K28" s="883"/>
      <c r="L28" s="884"/>
    </row>
    <row r="29" spans="2:13" x14ac:dyDescent="0.25">
      <c r="B29" s="882"/>
      <c r="C29" s="883"/>
      <c r="D29" s="883"/>
      <c r="E29" s="883"/>
      <c r="F29" s="883"/>
      <c r="G29" s="884"/>
      <c r="H29" s="882"/>
      <c r="I29" s="883"/>
      <c r="J29" s="883"/>
      <c r="K29" s="883"/>
      <c r="L29" s="884"/>
    </row>
    <row r="30" spans="2:13" x14ac:dyDescent="0.25">
      <c r="B30" s="882"/>
      <c r="C30" s="883"/>
      <c r="D30" s="883"/>
      <c r="E30" s="883"/>
      <c r="F30" s="883"/>
      <c r="G30" s="884"/>
      <c r="H30" s="882"/>
      <c r="I30" s="883"/>
      <c r="J30" s="883"/>
      <c r="K30" s="883"/>
      <c r="L30" s="884"/>
    </row>
    <row r="31" spans="2:13" x14ac:dyDescent="0.25">
      <c r="B31" s="882"/>
      <c r="C31" s="883"/>
      <c r="D31" s="883"/>
      <c r="E31" s="883"/>
      <c r="F31" s="883"/>
      <c r="G31" s="884"/>
      <c r="H31" s="882"/>
      <c r="I31" s="883"/>
      <c r="J31" s="883"/>
      <c r="K31" s="883"/>
      <c r="L31" s="884"/>
    </row>
    <row r="32" spans="2:13" x14ac:dyDescent="0.25">
      <c r="B32" s="882"/>
      <c r="C32" s="883"/>
      <c r="D32" s="883"/>
      <c r="E32" s="883"/>
      <c r="F32" s="883"/>
      <c r="G32" s="884"/>
      <c r="H32" s="882"/>
      <c r="I32" s="883"/>
      <c r="J32" s="883"/>
      <c r="K32" s="883"/>
      <c r="L32" s="884"/>
    </row>
    <row r="33" spans="2:15" x14ac:dyDescent="0.25">
      <c r="B33" s="882"/>
      <c r="C33" s="883"/>
      <c r="D33" s="883"/>
      <c r="E33" s="883"/>
      <c r="F33" s="883"/>
      <c r="G33" s="884"/>
      <c r="H33" s="882"/>
      <c r="I33" s="883"/>
      <c r="J33" s="883"/>
      <c r="K33" s="883"/>
      <c r="L33" s="884"/>
    </row>
    <row r="34" spans="2:15" x14ac:dyDescent="0.25">
      <c r="B34" s="882"/>
      <c r="C34" s="883"/>
      <c r="D34" s="883"/>
      <c r="E34" s="883"/>
      <c r="F34" s="883"/>
      <c r="G34" s="884"/>
      <c r="H34" s="882"/>
      <c r="I34" s="883"/>
      <c r="J34" s="883"/>
      <c r="K34" s="883"/>
      <c r="L34" s="884"/>
      <c r="O34" s="135"/>
    </row>
    <row r="35" spans="2:15" ht="15.75" thickBot="1" x14ac:dyDescent="0.3">
      <c r="B35" s="930"/>
      <c r="C35" s="931"/>
      <c r="D35" s="931"/>
      <c r="E35" s="931"/>
      <c r="F35" s="931"/>
      <c r="G35" s="932"/>
      <c r="H35" s="930"/>
      <c r="I35" s="931"/>
      <c r="J35" s="931"/>
      <c r="K35" s="931"/>
      <c r="L35" s="932"/>
    </row>
    <row r="36" spans="2:15" ht="25.5" customHeight="1" x14ac:dyDescent="0.25">
      <c r="B36" s="988" t="s">
        <v>1278</v>
      </c>
      <c r="C36" s="989"/>
      <c r="D36" s="989"/>
      <c r="E36" s="989"/>
      <c r="F36" s="989"/>
      <c r="G36" s="990"/>
      <c r="H36" s="986" t="s">
        <v>1279</v>
      </c>
      <c r="I36" s="987"/>
      <c r="J36" s="987"/>
      <c r="K36" s="987"/>
      <c r="L36" s="987"/>
      <c r="M36" s="982"/>
    </row>
    <row r="37" spans="2:15" ht="23.25" customHeight="1" thickBot="1" x14ac:dyDescent="0.3">
      <c r="B37" s="991"/>
      <c r="C37" s="992"/>
      <c r="D37" s="992"/>
      <c r="E37" s="992"/>
      <c r="F37" s="992"/>
      <c r="G37" s="993"/>
      <c r="H37" s="981"/>
      <c r="I37" s="982"/>
      <c r="J37" s="982"/>
      <c r="K37" s="982"/>
      <c r="L37" s="982"/>
      <c r="M37" s="982"/>
    </row>
    <row r="38" spans="2:15" ht="15.75" customHeight="1" x14ac:dyDescent="0.25">
      <c r="B38" s="882" t="s">
        <v>453</v>
      </c>
      <c r="C38" s="883"/>
      <c r="D38" s="883"/>
      <c r="E38" s="883"/>
      <c r="F38" s="883"/>
      <c r="G38" s="884"/>
      <c r="H38" s="897" t="s">
        <v>454</v>
      </c>
      <c r="I38" s="898"/>
      <c r="J38" s="898"/>
      <c r="K38" s="898"/>
      <c r="L38" s="899"/>
    </row>
    <row r="39" spans="2:15" x14ac:dyDescent="0.25">
      <c r="B39" s="882"/>
      <c r="C39" s="883"/>
      <c r="D39" s="883"/>
      <c r="E39" s="883"/>
      <c r="F39" s="883"/>
      <c r="G39" s="884"/>
      <c r="H39" s="882"/>
      <c r="I39" s="883"/>
      <c r="J39" s="883"/>
      <c r="K39" s="883"/>
      <c r="L39" s="884"/>
    </row>
    <row r="40" spans="2:15" x14ac:dyDescent="0.25">
      <c r="B40" s="882"/>
      <c r="C40" s="883"/>
      <c r="D40" s="883"/>
      <c r="E40" s="883"/>
      <c r="F40" s="883"/>
      <c r="G40" s="884"/>
      <c r="H40" s="882"/>
      <c r="I40" s="883"/>
      <c r="J40" s="883"/>
      <c r="K40" s="883"/>
      <c r="L40" s="884"/>
    </row>
    <row r="41" spans="2:15" x14ac:dyDescent="0.25">
      <c r="B41" s="882"/>
      <c r="C41" s="883"/>
      <c r="D41" s="883"/>
      <c r="E41" s="883"/>
      <c r="F41" s="883"/>
      <c r="G41" s="884"/>
      <c r="H41" s="882"/>
      <c r="I41" s="883"/>
      <c r="J41" s="883"/>
      <c r="K41" s="883"/>
      <c r="L41" s="884"/>
    </row>
    <row r="42" spans="2:15" x14ac:dyDescent="0.25">
      <c r="B42" s="882"/>
      <c r="C42" s="883"/>
      <c r="D42" s="883"/>
      <c r="E42" s="883"/>
      <c r="F42" s="883"/>
      <c r="G42" s="884"/>
      <c r="H42" s="882"/>
      <c r="I42" s="883"/>
      <c r="J42" s="883"/>
      <c r="K42" s="883"/>
      <c r="L42" s="884"/>
    </row>
    <row r="43" spans="2:15" x14ac:dyDescent="0.25">
      <c r="B43" s="882"/>
      <c r="C43" s="883"/>
      <c r="D43" s="883"/>
      <c r="E43" s="883"/>
      <c r="F43" s="883"/>
      <c r="G43" s="884"/>
      <c r="H43" s="882"/>
      <c r="I43" s="883"/>
      <c r="J43" s="883"/>
      <c r="K43" s="883"/>
      <c r="L43" s="884"/>
    </row>
    <row r="44" spans="2:15" x14ac:dyDescent="0.25">
      <c r="B44" s="882"/>
      <c r="C44" s="883"/>
      <c r="D44" s="883"/>
      <c r="E44" s="883"/>
      <c r="F44" s="883"/>
      <c r="G44" s="884"/>
      <c r="H44" s="882"/>
      <c r="I44" s="883"/>
      <c r="J44" s="883"/>
      <c r="K44" s="883"/>
      <c r="L44" s="884"/>
    </row>
    <row r="45" spans="2:15" x14ac:dyDescent="0.25">
      <c r="B45" s="882"/>
      <c r="C45" s="883"/>
      <c r="D45" s="883"/>
      <c r="E45" s="883"/>
      <c r="F45" s="883"/>
      <c r="G45" s="884"/>
      <c r="H45" s="882"/>
      <c r="I45" s="883"/>
      <c r="J45" s="883"/>
      <c r="K45" s="883"/>
      <c r="L45" s="884"/>
    </row>
    <row r="46" spans="2:15" x14ac:dyDescent="0.25">
      <c r="B46" s="882"/>
      <c r="C46" s="883"/>
      <c r="D46" s="883"/>
      <c r="E46" s="883"/>
      <c r="F46" s="883"/>
      <c r="G46" s="884"/>
      <c r="H46" s="882"/>
      <c r="I46" s="883"/>
      <c r="J46" s="883"/>
      <c r="K46" s="883"/>
      <c r="L46" s="884"/>
    </row>
    <row r="47" spans="2:15" x14ac:dyDescent="0.25">
      <c r="B47" s="882"/>
      <c r="C47" s="883"/>
      <c r="D47" s="883"/>
      <c r="E47" s="883"/>
      <c r="F47" s="883"/>
      <c r="G47" s="884"/>
      <c r="H47" s="882"/>
      <c r="I47" s="883"/>
      <c r="J47" s="883"/>
      <c r="K47" s="883"/>
      <c r="L47" s="884"/>
    </row>
    <row r="48" spans="2:15" x14ac:dyDescent="0.25">
      <c r="B48" s="882"/>
      <c r="C48" s="883"/>
      <c r="D48" s="883"/>
      <c r="E48" s="883"/>
      <c r="F48" s="883"/>
      <c r="G48" s="884"/>
      <c r="H48" s="882"/>
      <c r="I48" s="883"/>
      <c r="J48" s="883"/>
      <c r="K48" s="883"/>
      <c r="L48" s="884"/>
    </row>
    <row r="49" spans="2:13" x14ac:dyDescent="0.25">
      <c r="B49" s="882"/>
      <c r="C49" s="883"/>
      <c r="D49" s="883"/>
      <c r="E49" s="883"/>
      <c r="F49" s="883"/>
      <c r="G49" s="884"/>
      <c r="H49" s="882"/>
      <c r="I49" s="883"/>
      <c r="J49" s="883"/>
      <c r="K49" s="883"/>
      <c r="L49" s="884"/>
    </row>
    <row r="50" spans="2:13" x14ac:dyDescent="0.25">
      <c r="B50" s="882"/>
      <c r="C50" s="883"/>
      <c r="D50" s="883"/>
      <c r="E50" s="883"/>
      <c r="F50" s="883"/>
      <c r="G50" s="884"/>
      <c r="H50" s="882"/>
      <c r="I50" s="883"/>
      <c r="J50" s="883"/>
      <c r="K50" s="883"/>
      <c r="L50" s="884"/>
    </row>
    <row r="51" spans="2:13" ht="15.75" thickBot="1" x14ac:dyDescent="0.3">
      <c r="B51" s="930"/>
      <c r="C51" s="931"/>
      <c r="D51" s="931"/>
      <c r="E51" s="931"/>
      <c r="F51" s="931"/>
      <c r="G51" s="932"/>
      <c r="H51" s="930"/>
      <c r="I51" s="931"/>
      <c r="J51" s="931"/>
      <c r="K51" s="931"/>
      <c r="L51" s="932"/>
    </row>
    <row r="52" spans="2:13" ht="25.5" customHeight="1" x14ac:dyDescent="0.25">
      <c r="B52" s="988" t="s">
        <v>1280</v>
      </c>
      <c r="C52" s="989"/>
      <c r="D52" s="989"/>
      <c r="E52" s="989"/>
      <c r="F52" s="989"/>
      <c r="G52" s="990"/>
      <c r="H52" s="994" t="s">
        <v>1281</v>
      </c>
      <c r="I52" s="995"/>
      <c r="J52" s="995"/>
      <c r="K52" s="995"/>
      <c r="L52" s="995"/>
      <c r="M52" s="996"/>
    </row>
    <row r="53" spans="2:13" ht="23.25" customHeight="1" thickBot="1" x14ac:dyDescent="0.3">
      <c r="B53" s="991"/>
      <c r="C53" s="992"/>
      <c r="D53" s="992"/>
      <c r="E53" s="992"/>
      <c r="F53" s="992"/>
      <c r="G53" s="993"/>
      <c r="H53" s="994"/>
      <c r="I53" s="995"/>
      <c r="J53" s="995"/>
      <c r="K53" s="995"/>
      <c r="L53" s="995"/>
      <c r="M53" s="996"/>
    </row>
    <row r="54" spans="2:13" ht="15.75" customHeight="1" x14ac:dyDescent="0.25">
      <c r="B54" s="861"/>
      <c r="C54" s="862"/>
      <c r="D54" s="862"/>
      <c r="E54" s="862"/>
      <c r="F54" s="862"/>
      <c r="G54" s="863"/>
      <c r="H54" s="861"/>
      <c r="I54" s="862"/>
      <c r="J54" s="862"/>
      <c r="K54" s="862"/>
      <c r="L54" s="863"/>
    </row>
    <row r="55" spans="2:13" x14ac:dyDescent="0.25">
      <c r="B55" s="864"/>
      <c r="C55" s="865"/>
      <c r="D55" s="865"/>
      <c r="E55" s="865"/>
      <c r="F55" s="865"/>
      <c r="G55" s="866"/>
      <c r="H55" s="864"/>
      <c r="I55" s="865"/>
      <c r="J55" s="865"/>
      <c r="K55" s="865"/>
      <c r="L55" s="866"/>
    </row>
    <row r="56" spans="2:13" x14ac:dyDescent="0.25">
      <c r="B56" s="864"/>
      <c r="C56" s="865"/>
      <c r="D56" s="865"/>
      <c r="E56" s="865"/>
      <c r="F56" s="865"/>
      <c r="G56" s="866"/>
      <c r="H56" s="864"/>
      <c r="I56" s="865"/>
      <c r="J56" s="865"/>
      <c r="K56" s="865"/>
      <c r="L56" s="866"/>
    </row>
    <row r="57" spans="2:13" x14ac:dyDescent="0.25">
      <c r="B57" s="864"/>
      <c r="C57" s="865"/>
      <c r="D57" s="865"/>
      <c r="E57" s="865"/>
      <c r="F57" s="865"/>
      <c r="G57" s="866"/>
      <c r="H57" s="864"/>
      <c r="I57" s="865"/>
      <c r="J57" s="865"/>
      <c r="K57" s="865"/>
      <c r="L57" s="866"/>
    </row>
    <row r="58" spans="2:13" x14ac:dyDescent="0.25">
      <c r="B58" s="864"/>
      <c r="C58" s="865"/>
      <c r="D58" s="865"/>
      <c r="E58" s="865"/>
      <c r="F58" s="865"/>
      <c r="G58" s="866"/>
      <c r="H58" s="864"/>
      <c r="I58" s="865"/>
      <c r="J58" s="865"/>
      <c r="K58" s="865"/>
      <c r="L58" s="866"/>
    </row>
    <row r="59" spans="2:13" x14ac:dyDescent="0.25">
      <c r="B59" s="864"/>
      <c r="C59" s="865"/>
      <c r="D59" s="865"/>
      <c r="E59" s="865"/>
      <c r="F59" s="865"/>
      <c r="G59" s="866"/>
      <c r="H59" s="864"/>
      <c r="I59" s="865"/>
      <c r="J59" s="865"/>
      <c r="K59" s="865"/>
      <c r="L59" s="866"/>
    </row>
    <row r="60" spans="2:13" x14ac:dyDescent="0.25">
      <c r="B60" s="864"/>
      <c r="C60" s="865"/>
      <c r="D60" s="865"/>
      <c r="E60" s="865"/>
      <c r="F60" s="865"/>
      <c r="G60" s="866"/>
      <c r="H60" s="864"/>
      <c r="I60" s="865"/>
      <c r="J60" s="865"/>
      <c r="K60" s="865"/>
      <c r="L60" s="866"/>
    </row>
    <row r="61" spans="2:13" x14ac:dyDescent="0.25">
      <c r="B61" s="864"/>
      <c r="C61" s="865"/>
      <c r="D61" s="865"/>
      <c r="E61" s="865"/>
      <c r="F61" s="865"/>
      <c r="G61" s="866"/>
      <c r="H61" s="864"/>
      <c r="I61" s="865"/>
      <c r="J61" s="865"/>
      <c r="K61" s="865"/>
      <c r="L61" s="866"/>
    </row>
    <row r="62" spans="2:13" x14ac:dyDescent="0.25">
      <c r="B62" s="864"/>
      <c r="C62" s="865"/>
      <c r="D62" s="865"/>
      <c r="E62" s="865"/>
      <c r="F62" s="865"/>
      <c r="G62" s="866"/>
      <c r="H62" s="864"/>
      <c r="I62" s="865"/>
      <c r="J62" s="865"/>
      <c r="K62" s="865"/>
      <c r="L62" s="866"/>
    </row>
    <row r="63" spans="2:13" x14ac:dyDescent="0.25">
      <c r="B63" s="864"/>
      <c r="C63" s="865"/>
      <c r="D63" s="865"/>
      <c r="E63" s="865"/>
      <c r="F63" s="865"/>
      <c r="G63" s="866"/>
      <c r="H63" s="864"/>
      <c r="I63" s="865"/>
      <c r="J63" s="865"/>
      <c r="K63" s="865"/>
      <c r="L63" s="866"/>
    </row>
    <row r="64" spans="2:13" x14ac:dyDescent="0.25">
      <c r="B64" s="864"/>
      <c r="C64" s="865"/>
      <c r="D64" s="865"/>
      <c r="E64" s="865"/>
      <c r="F64" s="865"/>
      <c r="G64" s="866"/>
      <c r="H64" s="864"/>
      <c r="I64" s="865"/>
      <c r="J64" s="865"/>
      <c r="K64" s="865"/>
      <c r="L64" s="866"/>
    </row>
    <row r="65" spans="2:12" x14ac:dyDescent="0.25">
      <c r="B65" s="864"/>
      <c r="C65" s="865"/>
      <c r="D65" s="865"/>
      <c r="E65" s="865"/>
      <c r="F65" s="865"/>
      <c r="G65" s="866"/>
      <c r="H65" s="864"/>
      <c r="I65" s="865"/>
      <c r="J65" s="865"/>
      <c r="K65" s="865"/>
      <c r="L65" s="866"/>
    </row>
    <row r="66" spans="2:12" x14ac:dyDescent="0.25">
      <c r="B66" s="864"/>
      <c r="C66" s="865"/>
      <c r="D66" s="865"/>
      <c r="E66" s="865"/>
      <c r="F66" s="865"/>
      <c r="G66" s="866"/>
      <c r="H66" s="864"/>
      <c r="I66" s="865"/>
      <c r="J66" s="865"/>
      <c r="K66" s="865"/>
      <c r="L66" s="866"/>
    </row>
    <row r="67" spans="2:12" ht="15.75" thickBot="1" x14ac:dyDescent="0.3">
      <c r="B67" s="983"/>
      <c r="C67" s="984"/>
      <c r="D67" s="984"/>
      <c r="E67" s="984"/>
      <c r="F67" s="984"/>
      <c r="G67" s="985"/>
      <c r="H67" s="983"/>
      <c r="I67" s="984"/>
      <c r="J67" s="984"/>
      <c r="K67" s="984"/>
      <c r="L67" s="985"/>
    </row>
    <row r="68" spans="2:12" x14ac:dyDescent="0.25">
      <c r="B68" s="975" t="s">
        <v>1282</v>
      </c>
      <c r="C68" s="976"/>
      <c r="D68" s="976"/>
      <c r="E68" s="976"/>
      <c r="F68" s="976"/>
      <c r="G68" s="977"/>
      <c r="H68" s="981" t="s">
        <v>1130</v>
      </c>
      <c r="I68" s="982"/>
      <c r="J68" s="982"/>
      <c r="K68" s="982"/>
      <c r="L68" s="982"/>
    </row>
    <row r="69" spans="2:12" ht="30" customHeight="1" thickBot="1" x14ac:dyDescent="0.3">
      <c r="B69" s="978"/>
      <c r="C69" s="979"/>
      <c r="D69" s="979"/>
      <c r="E69" s="979"/>
      <c r="F69" s="979"/>
      <c r="G69" s="980"/>
      <c r="H69" s="981"/>
      <c r="I69" s="982"/>
      <c r="J69" s="982"/>
      <c r="K69" s="982"/>
      <c r="L69" s="982"/>
    </row>
    <row r="70" spans="2:12" ht="15.75" customHeight="1" x14ac:dyDescent="0.25">
      <c r="B70" s="861"/>
      <c r="C70" s="862"/>
      <c r="D70" s="862"/>
      <c r="E70" s="862"/>
      <c r="F70" s="862"/>
      <c r="G70" s="863"/>
      <c r="H70" s="861"/>
      <c r="I70" s="862"/>
      <c r="J70" s="862"/>
      <c r="K70" s="862"/>
      <c r="L70" s="863"/>
    </row>
    <row r="71" spans="2:12" x14ac:dyDescent="0.25">
      <c r="B71" s="864"/>
      <c r="C71" s="865"/>
      <c r="D71" s="865"/>
      <c r="E71" s="865"/>
      <c r="F71" s="865"/>
      <c r="G71" s="866"/>
      <c r="H71" s="864"/>
      <c r="I71" s="865"/>
      <c r="J71" s="865"/>
      <c r="K71" s="865"/>
      <c r="L71" s="866"/>
    </row>
    <row r="72" spans="2:12" x14ac:dyDescent="0.25">
      <c r="B72" s="864"/>
      <c r="C72" s="865"/>
      <c r="D72" s="865"/>
      <c r="E72" s="865"/>
      <c r="F72" s="865"/>
      <c r="G72" s="866"/>
      <c r="H72" s="864"/>
      <c r="I72" s="865"/>
      <c r="J72" s="865"/>
      <c r="K72" s="865"/>
      <c r="L72" s="866"/>
    </row>
    <row r="73" spans="2:12" x14ac:dyDescent="0.25">
      <c r="B73" s="864"/>
      <c r="C73" s="865"/>
      <c r="D73" s="865"/>
      <c r="E73" s="865"/>
      <c r="F73" s="865"/>
      <c r="G73" s="866"/>
      <c r="H73" s="864"/>
      <c r="I73" s="865"/>
      <c r="J73" s="865"/>
      <c r="K73" s="865"/>
      <c r="L73" s="866"/>
    </row>
    <row r="74" spans="2:12" x14ac:dyDescent="0.25">
      <c r="B74" s="864"/>
      <c r="C74" s="865"/>
      <c r="D74" s="865"/>
      <c r="E74" s="865"/>
      <c r="F74" s="865"/>
      <c r="G74" s="866"/>
      <c r="H74" s="864"/>
      <c r="I74" s="865"/>
      <c r="J74" s="865"/>
      <c r="K74" s="865"/>
      <c r="L74" s="866"/>
    </row>
    <row r="75" spans="2:12" x14ac:dyDescent="0.25">
      <c r="B75" s="864"/>
      <c r="C75" s="865"/>
      <c r="D75" s="865"/>
      <c r="E75" s="865"/>
      <c r="F75" s="865"/>
      <c r="G75" s="866"/>
      <c r="H75" s="864"/>
      <c r="I75" s="865"/>
      <c r="J75" s="865"/>
      <c r="K75" s="865"/>
      <c r="L75" s="866"/>
    </row>
    <row r="76" spans="2:12" x14ac:dyDescent="0.25">
      <c r="B76" s="864"/>
      <c r="C76" s="865"/>
      <c r="D76" s="865"/>
      <c r="E76" s="865"/>
      <c r="F76" s="865"/>
      <c r="G76" s="866"/>
      <c r="H76" s="864"/>
      <c r="I76" s="865"/>
      <c r="J76" s="865"/>
      <c r="K76" s="865"/>
      <c r="L76" s="866"/>
    </row>
    <row r="77" spans="2:12" x14ac:dyDescent="0.25">
      <c r="B77" s="864"/>
      <c r="C77" s="865"/>
      <c r="D77" s="865"/>
      <c r="E77" s="865"/>
      <c r="F77" s="865"/>
      <c r="G77" s="866"/>
      <c r="H77" s="864"/>
      <c r="I77" s="865"/>
      <c r="J77" s="865"/>
      <c r="K77" s="865"/>
      <c r="L77" s="866"/>
    </row>
    <row r="78" spans="2:12" x14ac:dyDescent="0.25">
      <c r="B78" s="864"/>
      <c r="C78" s="865"/>
      <c r="D78" s="865"/>
      <c r="E78" s="865"/>
      <c r="F78" s="865"/>
      <c r="G78" s="866"/>
      <c r="H78" s="864"/>
      <c r="I78" s="865"/>
      <c r="J78" s="865"/>
      <c r="K78" s="865"/>
      <c r="L78" s="866"/>
    </row>
    <row r="79" spans="2:12" x14ac:dyDescent="0.25">
      <c r="B79" s="864"/>
      <c r="C79" s="865"/>
      <c r="D79" s="865"/>
      <c r="E79" s="865"/>
      <c r="F79" s="865"/>
      <c r="G79" s="866"/>
      <c r="H79" s="864"/>
      <c r="I79" s="865"/>
      <c r="J79" s="865"/>
      <c r="K79" s="865"/>
      <c r="L79" s="866"/>
    </row>
    <row r="80" spans="2:12" x14ac:dyDescent="0.25">
      <c r="B80" s="864"/>
      <c r="C80" s="865"/>
      <c r="D80" s="865"/>
      <c r="E80" s="865"/>
      <c r="F80" s="865"/>
      <c r="G80" s="866"/>
      <c r="H80" s="864"/>
      <c r="I80" s="865"/>
      <c r="J80" s="865"/>
      <c r="K80" s="865"/>
      <c r="L80" s="866"/>
    </row>
    <row r="81" spans="2:12" x14ac:dyDescent="0.25">
      <c r="B81" s="864"/>
      <c r="C81" s="865"/>
      <c r="D81" s="865"/>
      <c r="E81" s="865"/>
      <c r="F81" s="865"/>
      <c r="G81" s="866"/>
      <c r="H81" s="864"/>
      <c r="I81" s="865"/>
      <c r="J81" s="865"/>
      <c r="K81" s="865"/>
      <c r="L81" s="866"/>
    </row>
    <row r="82" spans="2:12" x14ac:dyDescent="0.25">
      <c r="B82" s="864"/>
      <c r="C82" s="865"/>
      <c r="D82" s="865"/>
      <c r="E82" s="865"/>
      <c r="F82" s="865"/>
      <c r="G82" s="866"/>
      <c r="H82" s="864"/>
      <c r="I82" s="865"/>
      <c r="J82" s="865"/>
      <c r="K82" s="865"/>
      <c r="L82" s="866"/>
    </row>
    <row r="83" spans="2:12" ht="15.75" thickBot="1" x14ac:dyDescent="0.3">
      <c r="B83" s="983"/>
      <c r="C83" s="984"/>
      <c r="D83" s="984"/>
      <c r="E83" s="984"/>
      <c r="F83" s="984"/>
      <c r="G83" s="985"/>
      <c r="H83" s="983"/>
      <c r="I83" s="984"/>
      <c r="J83" s="984"/>
      <c r="K83" s="984"/>
      <c r="L83" s="985"/>
    </row>
    <row r="84" spans="2:12" x14ac:dyDescent="0.25">
      <c r="B84" s="975" t="s">
        <v>1283</v>
      </c>
      <c r="C84" s="976"/>
      <c r="D84" s="976"/>
      <c r="E84" s="976"/>
      <c r="F84" s="976"/>
      <c r="G84" s="977"/>
      <c r="H84" s="981" t="s">
        <v>1284</v>
      </c>
      <c r="I84" s="982"/>
      <c r="J84" s="982"/>
      <c r="K84" s="982"/>
      <c r="L84" s="982"/>
    </row>
    <row r="85" spans="2:12" ht="30" customHeight="1" thickBot="1" x14ac:dyDescent="0.3">
      <c r="B85" s="978"/>
      <c r="C85" s="979"/>
      <c r="D85" s="979"/>
      <c r="E85" s="979"/>
      <c r="F85" s="979"/>
      <c r="G85" s="980"/>
      <c r="H85" s="981"/>
      <c r="I85" s="982"/>
      <c r="J85" s="982"/>
      <c r="K85" s="982"/>
      <c r="L85" s="982"/>
    </row>
    <row r="86" spans="2:12" ht="15.75" customHeight="1" x14ac:dyDescent="0.25">
      <c r="B86" s="861"/>
      <c r="C86" s="862"/>
      <c r="D86" s="862"/>
      <c r="E86" s="862"/>
      <c r="F86" s="862"/>
      <c r="G86" s="863"/>
      <c r="H86" s="861"/>
      <c r="I86" s="862"/>
      <c r="J86" s="862"/>
      <c r="K86" s="862"/>
      <c r="L86" s="863"/>
    </row>
    <row r="87" spans="2:12" x14ac:dyDescent="0.25">
      <c r="B87" s="864"/>
      <c r="C87" s="865"/>
      <c r="D87" s="865"/>
      <c r="E87" s="865"/>
      <c r="F87" s="865"/>
      <c r="G87" s="866"/>
      <c r="H87" s="864"/>
      <c r="I87" s="865"/>
      <c r="J87" s="865"/>
      <c r="K87" s="865"/>
      <c r="L87" s="866"/>
    </row>
    <row r="88" spans="2:12" x14ac:dyDescent="0.25">
      <c r="B88" s="864"/>
      <c r="C88" s="865"/>
      <c r="D88" s="865"/>
      <c r="E88" s="865"/>
      <c r="F88" s="865"/>
      <c r="G88" s="866"/>
      <c r="H88" s="864"/>
      <c r="I88" s="865"/>
      <c r="J88" s="865"/>
      <c r="K88" s="865"/>
      <c r="L88" s="866"/>
    </row>
    <row r="89" spans="2:12" x14ac:dyDescent="0.25">
      <c r="B89" s="864"/>
      <c r="C89" s="865"/>
      <c r="D89" s="865"/>
      <c r="E89" s="865"/>
      <c r="F89" s="865"/>
      <c r="G89" s="866"/>
      <c r="H89" s="864"/>
      <c r="I89" s="865"/>
      <c r="J89" s="865"/>
      <c r="K89" s="865"/>
      <c r="L89" s="866"/>
    </row>
    <row r="90" spans="2:12" x14ac:dyDescent="0.25">
      <c r="B90" s="864"/>
      <c r="C90" s="865"/>
      <c r="D90" s="865"/>
      <c r="E90" s="865"/>
      <c r="F90" s="865"/>
      <c r="G90" s="866"/>
      <c r="H90" s="864"/>
      <c r="I90" s="865"/>
      <c r="J90" s="865"/>
      <c r="K90" s="865"/>
      <c r="L90" s="866"/>
    </row>
    <row r="91" spans="2:12" x14ac:dyDescent="0.25">
      <c r="B91" s="864"/>
      <c r="C91" s="865"/>
      <c r="D91" s="865"/>
      <c r="E91" s="865"/>
      <c r="F91" s="865"/>
      <c r="G91" s="866"/>
      <c r="H91" s="864"/>
      <c r="I91" s="865"/>
      <c r="J91" s="865"/>
      <c r="K91" s="865"/>
      <c r="L91" s="866"/>
    </row>
    <row r="92" spans="2:12" x14ac:dyDescent="0.25">
      <c r="B92" s="864"/>
      <c r="C92" s="865"/>
      <c r="D92" s="865"/>
      <c r="E92" s="865"/>
      <c r="F92" s="865"/>
      <c r="G92" s="866"/>
      <c r="H92" s="864"/>
      <c r="I92" s="865"/>
      <c r="J92" s="865"/>
      <c r="K92" s="865"/>
      <c r="L92" s="866"/>
    </row>
    <row r="93" spans="2:12" x14ac:dyDescent="0.25">
      <c r="B93" s="864"/>
      <c r="C93" s="865"/>
      <c r="D93" s="865"/>
      <c r="E93" s="865"/>
      <c r="F93" s="865"/>
      <c r="G93" s="866"/>
      <c r="H93" s="864"/>
      <c r="I93" s="865"/>
      <c r="J93" s="865"/>
      <c r="K93" s="865"/>
      <c r="L93" s="866"/>
    </row>
    <row r="94" spans="2:12" x14ac:dyDescent="0.25">
      <c r="B94" s="864"/>
      <c r="C94" s="865"/>
      <c r="D94" s="865"/>
      <c r="E94" s="865"/>
      <c r="F94" s="865"/>
      <c r="G94" s="866"/>
      <c r="H94" s="864"/>
      <c r="I94" s="865"/>
      <c r="J94" s="865"/>
      <c r="K94" s="865"/>
      <c r="L94" s="866"/>
    </row>
    <row r="95" spans="2:12" x14ac:dyDescent="0.25">
      <c r="B95" s="864"/>
      <c r="C95" s="865"/>
      <c r="D95" s="865"/>
      <c r="E95" s="865"/>
      <c r="F95" s="865"/>
      <c r="G95" s="866"/>
      <c r="H95" s="864"/>
      <c r="I95" s="865"/>
      <c r="J95" s="865"/>
      <c r="K95" s="865"/>
      <c r="L95" s="866"/>
    </row>
    <row r="96" spans="2:12" x14ac:dyDescent="0.25">
      <c r="B96" s="864"/>
      <c r="C96" s="865"/>
      <c r="D96" s="865"/>
      <c r="E96" s="865"/>
      <c r="F96" s="865"/>
      <c r="G96" s="866"/>
      <c r="H96" s="864"/>
      <c r="I96" s="865"/>
      <c r="J96" s="865"/>
      <c r="K96" s="865"/>
      <c r="L96" s="866"/>
    </row>
    <row r="97" spans="2:12" x14ac:dyDescent="0.25">
      <c r="B97" s="864"/>
      <c r="C97" s="865"/>
      <c r="D97" s="865"/>
      <c r="E97" s="865"/>
      <c r="F97" s="865"/>
      <c r="G97" s="866"/>
      <c r="H97" s="864"/>
      <c r="I97" s="865"/>
      <c r="J97" s="865"/>
      <c r="K97" s="865"/>
      <c r="L97" s="866"/>
    </row>
    <row r="98" spans="2:12" x14ac:dyDescent="0.25">
      <c r="B98" s="864"/>
      <c r="C98" s="865"/>
      <c r="D98" s="865"/>
      <c r="E98" s="865"/>
      <c r="F98" s="865"/>
      <c r="G98" s="866"/>
      <c r="H98" s="864"/>
      <c r="I98" s="865"/>
      <c r="J98" s="865"/>
      <c r="K98" s="865"/>
      <c r="L98" s="866"/>
    </row>
    <row r="99" spans="2:12" ht="15.75" thickBot="1" x14ac:dyDescent="0.3">
      <c r="B99" s="983"/>
      <c r="C99" s="984"/>
      <c r="D99" s="984"/>
      <c r="E99" s="984"/>
      <c r="F99" s="984"/>
      <c r="G99" s="985"/>
      <c r="H99" s="983"/>
      <c r="I99" s="984"/>
      <c r="J99" s="984"/>
      <c r="K99" s="984"/>
      <c r="L99" s="985"/>
    </row>
    <row r="100" spans="2:12" x14ac:dyDescent="0.25">
      <c r="B100" s="975" t="s">
        <v>1285</v>
      </c>
      <c r="C100" s="976"/>
      <c r="D100" s="976"/>
      <c r="E100" s="976"/>
      <c r="F100" s="976"/>
      <c r="G100" s="977"/>
      <c r="H100" s="981" t="s">
        <v>1286</v>
      </c>
      <c r="I100" s="982"/>
      <c r="J100" s="982"/>
      <c r="K100" s="982"/>
      <c r="L100" s="982"/>
    </row>
    <row r="101" spans="2:12" ht="30" customHeight="1" thickBot="1" x14ac:dyDescent="0.3">
      <c r="B101" s="978"/>
      <c r="C101" s="979"/>
      <c r="D101" s="979"/>
      <c r="E101" s="979"/>
      <c r="F101" s="979"/>
      <c r="G101" s="980"/>
      <c r="H101" s="981"/>
      <c r="I101" s="982"/>
      <c r="J101" s="982"/>
      <c r="K101" s="982"/>
      <c r="L101" s="982"/>
    </row>
    <row r="102" spans="2:12" ht="15.75" customHeight="1" x14ac:dyDescent="0.25">
      <c r="B102" s="861"/>
      <c r="C102" s="862"/>
      <c r="D102" s="862"/>
      <c r="E102" s="862"/>
      <c r="F102" s="862"/>
      <c r="G102" s="863"/>
      <c r="H102" s="861"/>
      <c r="I102" s="862"/>
      <c r="J102" s="862"/>
      <c r="K102" s="862"/>
      <c r="L102" s="863"/>
    </row>
    <row r="103" spans="2:12" x14ac:dyDescent="0.25">
      <c r="B103" s="864"/>
      <c r="C103" s="865"/>
      <c r="D103" s="865"/>
      <c r="E103" s="865"/>
      <c r="F103" s="865"/>
      <c r="G103" s="866"/>
      <c r="H103" s="864"/>
      <c r="I103" s="865"/>
      <c r="J103" s="865"/>
      <c r="K103" s="865"/>
      <c r="L103" s="866"/>
    </row>
    <row r="104" spans="2:12" x14ac:dyDescent="0.25">
      <c r="B104" s="864"/>
      <c r="C104" s="865"/>
      <c r="D104" s="865"/>
      <c r="E104" s="865"/>
      <c r="F104" s="865"/>
      <c r="G104" s="866"/>
      <c r="H104" s="864"/>
      <c r="I104" s="865"/>
      <c r="J104" s="865"/>
      <c r="K104" s="865"/>
      <c r="L104" s="866"/>
    </row>
    <row r="105" spans="2:12" x14ac:dyDescent="0.25">
      <c r="B105" s="864"/>
      <c r="C105" s="865"/>
      <c r="D105" s="865"/>
      <c r="E105" s="865"/>
      <c r="F105" s="865"/>
      <c r="G105" s="866"/>
      <c r="H105" s="864"/>
      <c r="I105" s="865"/>
      <c r="J105" s="865"/>
      <c r="K105" s="865"/>
      <c r="L105" s="866"/>
    </row>
    <row r="106" spans="2:12" x14ac:dyDescent="0.25">
      <c r="B106" s="864"/>
      <c r="C106" s="865"/>
      <c r="D106" s="865"/>
      <c r="E106" s="865"/>
      <c r="F106" s="865"/>
      <c r="G106" s="866"/>
      <c r="H106" s="864"/>
      <c r="I106" s="865"/>
      <c r="J106" s="865"/>
      <c r="K106" s="865"/>
      <c r="L106" s="866"/>
    </row>
    <row r="107" spans="2:12" x14ac:dyDescent="0.25">
      <c r="B107" s="864"/>
      <c r="C107" s="865"/>
      <c r="D107" s="865"/>
      <c r="E107" s="865"/>
      <c r="F107" s="865"/>
      <c r="G107" s="866"/>
      <c r="H107" s="864"/>
      <c r="I107" s="865"/>
      <c r="J107" s="865"/>
      <c r="K107" s="865"/>
      <c r="L107" s="866"/>
    </row>
    <row r="108" spans="2:12" x14ac:dyDescent="0.25">
      <c r="B108" s="864"/>
      <c r="C108" s="865"/>
      <c r="D108" s="865"/>
      <c r="E108" s="865"/>
      <c r="F108" s="865"/>
      <c r="G108" s="866"/>
      <c r="H108" s="864"/>
      <c r="I108" s="865"/>
      <c r="J108" s="865"/>
      <c r="K108" s="865"/>
      <c r="L108" s="866"/>
    </row>
    <row r="109" spans="2:12" x14ac:dyDescent="0.25">
      <c r="B109" s="864"/>
      <c r="C109" s="865"/>
      <c r="D109" s="865"/>
      <c r="E109" s="865"/>
      <c r="F109" s="865"/>
      <c r="G109" s="866"/>
      <c r="H109" s="864"/>
      <c r="I109" s="865"/>
      <c r="J109" s="865"/>
      <c r="K109" s="865"/>
      <c r="L109" s="866"/>
    </row>
    <row r="110" spans="2:12" x14ac:dyDescent="0.25">
      <c r="B110" s="864"/>
      <c r="C110" s="865"/>
      <c r="D110" s="865"/>
      <c r="E110" s="865"/>
      <c r="F110" s="865"/>
      <c r="G110" s="866"/>
      <c r="H110" s="864"/>
      <c r="I110" s="865"/>
      <c r="J110" s="865"/>
      <c r="K110" s="865"/>
      <c r="L110" s="866"/>
    </row>
    <row r="111" spans="2:12" x14ac:dyDescent="0.25">
      <c r="B111" s="864"/>
      <c r="C111" s="865"/>
      <c r="D111" s="865"/>
      <c r="E111" s="865"/>
      <c r="F111" s="865"/>
      <c r="G111" s="866"/>
      <c r="H111" s="864"/>
      <c r="I111" s="865"/>
      <c r="J111" s="865"/>
      <c r="K111" s="865"/>
      <c r="L111" s="866"/>
    </row>
    <row r="112" spans="2:12" x14ac:dyDescent="0.25">
      <c r="B112" s="864"/>
      <c r="C112" s="865"/>
      <c r="D112" s="865"/>
      <c r="E112" s="865"/>
      <c r="F112" s="865"/>
      <c r="G112" s="866"/>
      <c r="H112" s="864"/>
      <c r="I112" s="865"/>
      <c r="J112" s="865"/>
      <c r="K112" s="865"/>
      <c r="L112" s="866"/>
    </row>
    <row r="113" spans="2:12" x14ac:dyDescent="0.25">
      <c r="B113" s="864"/>
      <c r="C113" s="865"/>
      <c r="D113" s="865"/>
      <c r="E113" s="865"/>
      <c r="F113" s="865"/>
      <c r="G113" s="866"/>
      <c r="H113" s="864"/>
      <c r="I113" s="865"/>
      <c r="J113" s="865"/>
      <c r="K113" s="865"/>
      <c r="L113" s="866"/>
    </row>
    <row r="114" spans="2:12" x14ac:dyDescent="0.25">
      <c r="B114" s="864"/>
      <c r="C114" s="865"/>
      <c r="D114" s="865"/>
      <c r="E114" s="865"/>
      <c r="F114" s="865"/>
      <c r="G114" s="866"/>
      <c r="H114" s="864"/>
      <c r="I114" s="865"/>
      <c r="J114" s="865"/>
      <c r="K114" s="865"/>
      <c r="L114" s="866"/>
    </row>
    <row r="115" spans="2:12" ht="15.75" thickBot="1" x14ac:dyDescent="0.3">
      <c r="B115" s="983"/>
      <c r="C115" s="984"/>
      <c r="D115" s="984"/>
      <c r="E115" s="984"/>
      <c r="F115" s="984"/>
      <c r="G115" s="985"/>
      <c r="H115" s="983"/>
      <c r="I115" s="984"/>
      <c r="J115" s="984"/>
      <c r="K115" s="984"/>
      <c r="L115" s="985"/>
    </row>
    <row r="116" spans="2:12" x14ac:dyDescent="0.25">
      <c r="B116" s="975" t="s">
        <v>1287</v>
      </c>
      <c r="C116" s="976"/>
      <c r="D116" s="976"/>
      <c r="E116" s="976"/>
      <c r="F116" s="976"/>
      <c r="G116" s="977"/>
      <c r="H116" s="981" t="s">
        <v>1288</v>
      </c>
      <c r="I116" s="982"/>
      <c r="J116" s="982"/>
      <c r="K116" s="982"/>
      <c r="L116" s="982"/>
    </row>
    <row r="117" spans="2:12" ht="30" customHeight="1" thickBot="1" x14ac:dyDescent="0.3">
      <c r="B117" s="978"/>
      <c r="C117" s="979"/>
      <c r="D117" s="979"/>
      <c r="E117" s="979"/>
      <c r="F117" s="979"/>
      <c r="G117" s="980"/>
      <c r="H117" s="981"/>
      <c r="I117" s="982"/>
      <c r="J117" s="982"/>
      <c r="K117" s="982"/>
      <c r="L117" s="982"/>
    </row>
    <row r="118" spans="2:12" ht="15.75" customHeight="1" x14ac:dyDescent="0.25">
      <c r="B118" s="882" t="s">
        <v>453</v>
      </c>
      <c r="C118" s="883"/>
      <c r="D118" s="883"/>
      <c r="E118" s="883"/>
      <c r="F118" s="883"/>
      <c r="G118" s="884"/>
      <c r="H118" s="897" t="s">
        <v>454</v>
      </c>
      <c r="I118" s="898"/>
      <c r="J118" s="898"/>
      <c r="K118" s="898"/>
      <c r="L118" s="899"/>
    </row>
    <row r="119" spans="2:12" x14ac:dyDescent="0.25">
      <c r="B119" s="882"/>
      <c r="C119" s="883"/>
      <c r="D119" s="883"/>
      <c r="E119" s="883"/>
      <c r="F119" s="883"/>
      <c r="G119" s="884"/>
      <c r="H119" s="882"/>
      <c r="I119" s="883"/>
      <c r="J119" s="883"/>
      <c r="K119" s="883"/>
      <c r="L119" s="884"/>
    </row>
    <row r="120" spans="2:12" x14ac:dyDescent="0.25">
      <c r="B120" s="882"/>
      <c r="C120" s="883"/>
      <c r="D120" s="883"/>
      <c r="E120" s="883"/>
      <c r="F120" s="883"/>
      <c r="G120" s="884"/>
      <c r="H120" s="882"/>
      <c r="I120" s="883"/>
      <c r="J120" s="883"/>
      <c r="K120" s="883"/>
      <c r="L120" s="884"/>
    </row>
    <row r="121" spans="2:12" x14ac:dyDescent="0.25">
      <c r="B121" s="882"/>
      <c r="C121" s="883"/>
      <c r="D121" s="883"/>
      <c r="E121" s="883"/>
      <c r="F121" s="883"/>
      <c r="G121" s="884"/>
      <c r="H121" s="882"/>
      <c r="I121" s="883"/>
      <c r="J121" s="883"/>
      <c r="K121" s="883"/>
      <c r="L121" s="884"/>
    </row>
    <row r="122" spans="2:12" x14ac:dyDescent="0.25">
      <c r="B122" s="882"/>
      <c r="C122" s="883"/>
      <c r="D122" s="883"/>
      <c r="E122" s="883"/>
      <c r="F122" s="883"/>
      <c r="G122" s="884"/>
      <c r="H122" s="882"/>
      <c r="I122" s="883"/>
      <c r="J122" s="883"/>
      <c r="K122" s="883"/>
      <c r="L122" s="884"/>
    </row>
    <row r="123" spans="2:12" x14ac:dyDescent="0.25">
      <c r="B123" s="882"/>
      <c r="C123" s="883"/>
      <c r="D123" s="883"/>
      <c r="E123" s="883"/>
      <c r="F123" s="883"/>
      <c r="G123" s="884"/>
      <c r="H123" s="882"/>
      <c r="I123" s="883"/>
      <c r="J123" s="883"/>
      <c r="K123" s="883"/>
      <c r="L123" s="884"/>
    </row>
    <row r="124" spans="2:12" x14ac:dyDescent="0.25">
      <c r="B124" s="882"/>
      <c r="C124" s="883"/>
      <c r="D124" s="883"/>
      <c r="E124" s="883"/>
      <c r="F124" s="883"/>
      <c r="G124" s="884"/>
      <c r="H124" s="882"/>
      <c r="I124" s="883"/>
      <c r="J124" s="883"/>
      <c r="K124" s="883"/>
      <c r="L124" s="884"/>
    </row>
    <row r="125" spans="2:12" x14ac:dyDescent="0.25">
      <c r="B125" s="882"/>
      <c r="C125" s="883"/>
      <c r="D125" s="883"/>
      <c r="E125" s="883"/>
      <c r="F125" s="883"/>
      <c r="G125" s="884"/>
      <c r="H125" s="882"/>
      <c r="I125" s="883"/>
      <c r="J125" s="883"/>
      <c r="K125" s="883"/>
      <c r="L125" s="884"/>
    </row>
    <row r="126" spans="2:12" x14ac:dyDescent="0.25">
      <c r="B126" s="882"/>
      <c r="C126" s="883"/>
      <c r="D126" s="883"/>
      <c r="E126" s="883"/>
      <c r="F126" s="883"/>
      <c r="G126" s="884"/>
      <c r="H126" s="882"/>
      <c r="I126" s="883"/>
      <c r="J126" s="883"/>
      <c r="K126" s="883"/>
      <c r="L126" s="884"/>
    </row>
    <row r="127" spans="2:12" x14ac:dyDescent="0.25">
      <c r="B127" s="882"/>
      <c r="C127" s="883"/>
      <c r="D127" s="883"/>
      <c r="E127" s="883"/>
      <c r="F127" s="883"/>
      <c r="G127" s="884"/>
      <c r="H127" s="882"/>
      <c r="I127" s="883"/>
      <c r="J127" s="883"/>
      <c r="K127" s="883"/>
      <c r="L127" s="884"/>
    </row>
    <row r="128" spans="2:12" x14ac:dyDescent="0.25">
      <c r="B128" s="882"/>
      <c r="C128" s="883"/>
      <c r="D128" s="883"/>
      <c r="E128" s="883"/>
      <c r="F128" s="883"/>
      <c r="G128" s="884"/>
      <c r="H128" s="882"/>
      <c r="I128" s="883"/>
      <c r="J128" s="883"/>
      <c r="K128" s="883"/>
      <c r="L128" s="884"/>
    </row>
    <row r="129" spans="2:16" x14ac:dyDescent="0.25">
      <c r="B129" s="882"/>
      <c r="C129" s="883"/>
      <c r="D129" s="883"/>
      <c r="E129" s="883"/>
      <c r="F129" s="883"/>
      <c r="G129" s="884"/>
      <c r="H129" s="882"/>
      <c r="I129" s="883"/>
      <c r="J129" s="883"/>
      <c r="K129" s="883"/>
      <c r="L129" s="884"/>
    </row>
    <row r="130" spans="2:16" x14ac:dyDescent="0.25">
      <c r="B130" s="882"/>
      <c r="C130" s="883"/>
      <c r="D130" s="883"/>
      <c r="E130" s="883"/>
      <c r="F130" s="883"/>
      <c r="G130" s="884"/>
      <c r="H130" s="882"/>
      <c r="I130" s="883"/>
      <c r="J130" s="883"/>
      <c r="K130" s="883"/>
      <c r="L130" s="884"/>
    </row>
    <row r="131" spans="2:16" ht="15.75" thickBot="1" x14ac:dyDescent="0.3">
      <c r="B131" s="930"/>
      <c r="C131" s="931"/>
      <c r="D131" s="931"/>
      <c r="E131" s="931"/>
      <c r="F131" s="931"/>
      <c r="G131" s="932"/>
      <c r="H131" s="930"/>
      <c r="I131" s="931"/>
      <c r="J131" s="931"/>
      <c r="K131" s="931"/>
      <c r="L131" s="932"/>
    </row>
    <row r="132" spans="2:16" ht="25.5" customHeight="1" x14ac:dyDescent="0.25">
      <c r="B132" s="988" t="s">
        <v>1289</v>
      </c>
      <c r="C132" s="989"/>
      <c r="D132" s="989"/>
      <c r="E132" s="989"/>
      <c r="F132" s="989"/>
      <c r="G132" s="990"/>
      <c r="H132" s="986" t="s">
        <v>1290</v>
      </c>
      <c r="I132" s="987"/>
      <c r="J132" s="987"/>
      <c r="K132" s="987"/>
      <c r="L132" s="987"/>
      <c r="M132" s="982"/>
      <c r="P132" s="135"/>
    </row>
    <row r="133" spans="2:16" ht="23.25" customHeight="1" thickBot="1" x14ac:dyDescent="0.3">
      <c r="B133" s="991"/>
      <c r="C133" s="992"/>
      <c r="D133" s="992"/>
      <c r="E133" s="992"/>
      <c r="F133" s="992"/>
      <c r="G133" s="993"/>
      <c r="H133" s="981"/>
      <c r="I133" s="982"/>
      <c r="J133" s="982"/>
      <c r="K133" s="982"/>
      <c r="L133" s="982"/>
      <c r="M133" s="982"/>
    </row>
    <row r="134" spans="2:16" ht="15.75" customHeight="1" x14ac:dyDescent="0.25">
      <c r="B134" s="882" t="s">
        <v>453</v>
      </c>
      <c r="C134" s="883"/>
      <c r="D134" s="883"/>
      <c r="E134" s="883"/>
      <c r="F134" s="883"/>
      <c r="G134" s="884"/>
      <c r="H134" s="897" t="s">
        <v>454</v>
      </c>
      <c r="I134" s="898"/>
      <c r="J134" s="898"/>
      <c r="K134" s="898"/>
      <c r="L134" s="899"/>
    </row>
    <row r="135" spans="2:16" x14ac:dyDescent="0.25">
      <c r="B135" s="882"/>
      <c r="C135" s="883"/>
      <c r="D135" s="883"/>
      <c r="E135" s="883"/>
      <c r="F135" s="883"/>
      <c r="G135" s="884"/>
      <c r="H135" s="882"/>
      <c r="I135" s="883"/>
      <c r="J135" s="883"/>
      <c r="K135" s="883"/>
      <c r="L135" s="884"/>
    </row>
    <row r="136" spans="2:16" x14ac:dyDescent="0.25">
      <c r="B136" s="882"/>
      <c r="C136" s="883"/>
      <c r="D136" s="883"/>
      <c r="E136" s="883"/>
      <c r="F136" s="883"/>
      <c r="G136" s="884"/>
      <c r="H136" s="882"/>
      <c r="I136" s="883"/>
      <c r="J136" s="883"/>
      <c r="K136" s="883"/>
      <c r="L136" s="884"/>
    </row>
    <row r="137" spans="2:16" x14ac:dyDescent="0.25">
      <c r="B137" s="882"/>
      <c r="C137" s="883"/>
      <c r="D137" s="883"/>
      <c r="E137" s="883"/>
      <c r="F137" s="883"/>
      <c r="G137" s="884"/>
      <c r="H137" s="882"/>
      <c r="I137" s="883"/>
      <c r="J137" s="883"/>
      <c r="K137" s="883"/>
      <c r="L137" s="884"/>
    </row>
    <row r="138" spans="2:16" x14ac:dyDescent="0.25">
      <c r="B138" s="882"/>
      <c r="C138" s="883"/>
      <c r="D138" s="883"/>
      <c r="E138" s="883"/>
      <c r="F138" s="883"/>
      <c r="G138" s="884"/>
      <c r="H138" s="882"/>
      <c r="I138" s="883"/>
      <c r="J138" s="883"/>
      <c r="K138" s="883"/>
      <c r="L138" s="884"/>
    </row>
    <row r="139" spans="2:16" x14ac:dyDescent="0.25">
      <c r="B139" s="882"/>
      <c r="C139" s="883"/>
      <c r="D139" s="883"/>
      <c r="E139" s="883"/>
      <c r="F139" s="883"/>
      <c r="G139" s="884"/>
      <c r="H139" s="882"/>
      <c r="I139" s="883"/>
      <c r="J139" s="883"/>
      <c r="K139" s="883"/>
      <c r="L139" s="884"/>
    </row>
    <row r="140" spans="2:16" x14ac:dyDescent="0.25">
      <c r="B140" s="882"/>
      <c r="C140" s="883"/>
      <c r="D140" s="883"/>
      <c r="E140" s="883"/>
      <c r="F140" s="883"/>
      <c r="G140" s="884"/>
      <c r="H140" s="882"/>
      <c r="I140" s="883"/>
      <c r="J140" s="883"/>
      <c r="K140" s="883"/>
      <c r="L140" s="884"/>
    </row>
    <row r="141" spans="2:16" x14ac:dyDescent="0.25">
      <c r="B141" s="882"/>
      <c r="C141" s="883"/>
      <c r="D141" s="883"/>
      <c r="E141" s="883"/>
      <c r="F141" s="883"/>
      <c r="G141" s="884"/>
      <c r="H141" s="882"/>
      <c r="I141" s="883"/>
      <c r="J141" s="883"/>
      <c r="K141" s="883"/>
      <c r="L141" s="884"/>
    </row>
    <row r="142" spans="2:16" x14ac:dyDescent="0.25">
      <c r="B142" s="882"/>
      <c r="C142" s="883"/>
      <c r="D142" s="883"/>
      <c r="E142" s="883"/>
      <c r="F142" s="883"/>
      <c r="G142" s="884"/>
      <c r="H142" s="882"/>
      <c r="I142" s="883"/>
      <c r="J142" s="883"/>
      <c r="K142" s="883"/>
      <c r="L142" s="884"/>
    </row>
    <row r="143" spans="2:16" x14ac:dyDescent="0.25">
      <c r="B143" s="882"/>
      <c r="C143" s="883"/>
      <c r="D143" s="883"/>
      <c r="E143" s="883"/>
      <c r="F143" s="883"/>
      <c r="G143" s="884"/>
      <c r="H143" s="882"/>
      <c r="I143" s="883"/>
      <c r="J143" s="883"/>
      <c r="K143" s="883"/>
      <c r="L143" s="884"/>
    </row>
    <row r="144" spans="2:16" x14ac:dyDescent="0.25">
      <c r="B144" s="882"/>
      <c r="C144" s="883"/>
      <c r="D144" s="883"/>
      <c r="E144" s="883"/>
      <c r="F144" s="883"/>
      <c r="G144" s="884"/>
      <c r="H144" s="882"/>
      <c r="I144" s="883"/>
      <c r="J144" s="883"/>
      <c r="K144" s="883"/>
      <c r="L144" s="884"/>
    </row>
    <row r="145" spans="2:16" x14ac:dyDescent="0.25">
      <c r="B145" s="882"/>
      <c r="C145" s="883"/>
      <c r="D145" s="883"/>
      <c r="E145" s="883"/>
      <c r="F145" s="883"/>
      <c r="G145" s="884"/>
      <c r="H145" s="882"/>
      <c r="I145" s="883"/>
      <c r="J145" s="883"/>
      <c r="K145" s="883"/>
      <c r="L145" s="884"/>
    </row>
    <row r="146" spans="2:16" x14ac:dyDescent="0.25">
      <c r="B146" s="882"/>
      <c r="C146" s="883"/>
      <c r="D146" s="883"/>
      <c r="E146" s="883"/>
      <c r="F146" s="883"/>
      <c r="G146" s="884"/>
      <c r="H146" s="882"/>
      <c r="I146" s="883"/>
      <c r="J146" s="883"/>
      <c r="K146" s="883"/>
      <c r="L146" s="884"/>
    </row>
    <row r="147" spans="2:16" ht="15.75" thickBot="1" x14ac:dyDescent="0.3">
      <c r="B147" s="930"/>
      <c r="C147" s="931"/>
      <c r="D147" s="931"/>
      <c r="E147" s="931"/>
      <c r="F147" s="931"/>
      <c r="G147" s="932"/>
      <c r="H147" s="930"/>
      <c r="I147" s="931"/>
      <c r="J147" s="931"/>
      <c r="K147" s="931"/>
      <c r="L147" s="932"/>
    </row>
    <row r="148" spans="2:16" ht="25.5" customHeight="1" x14ac:dyDescent="0.25">
      <c r="B148" s="988" t="s">
        <v>1291</v>
      </c>
      <c r="C148" s="989"/>
      <c r="D148" s="989"/>
      <c r="E148" s="989"/>
      <c r="F148" s="989"/>
      <c r="G148" s="990"/>
      <c r="H148" s="986" t="s">
        <v>1292</v>
      </c>
      <c r="I148" s="987"/>
      <c r="J148" s="987"/>
      <c r="K148" s="987"/>
      <c r="L148" s="987"/>
      <c r="M148" s="982"/>
      <c r="P148" s="135"/>
    </row>
    <row r="149" spans="2:16" ht="23.25" customHeight="1" thickBot="1" x14ac:dyDescent="0.3">
      <c r="B149" s="991"/>
      <c r="C149" s="992"/>
      <c r="D149" s="992"/>
      <c r="E149" s="992"/>
      <c r="F149" s="992"/>
      <c r="G149" s="993"/>
      <c r="H149" s="981"/>
      <c r="I149" s="982"/>
      <c r="J149" s="982"/>
      <c r="K149" s="982"/>
      <c r="L149" s="982"/>
      <c r="M149" s="982"/>
    </row>
    <row r="150" spans="2:16" ht="15.75" customHeight="1" x14ac:dyDescent="0.25">
      <c r="B150" s="861"/>
      <c r="C150" s="862"/>
      <c r="D150" s="862"/>
      <c r="E150" s="862"/>
      <c r="F150" s="862"/>
      <c r="G150" s="863"/>
      <c r="H150" s="861"/>
      <c r="I150" s="862"/>
      <c r="J150" s="862"/>
      <c r="K150" s="862"/>
      <c r="L150" s="863"/>
    </row>
    <row r="151" spans="2:16" x14ac:dyDescent="0.25">
      <c r="B151" s="864"/>
      <c r="C151" s="865"/>
      <c r="D151" s="865"/>
      <c r="E151" s="865"/>
      <c r="F151" s="865"/>
      <c r="G151" s="866"/>
      <c r="H151" s="864"/>
      <c r="I151" s="865"/>
      <c r="J151" s="865"/>
      <c r="K151" s="865"/>
      <c r="L151" s="866"/>
    </row>
    <row r="152" spans="2:16" x14ac:dyDescent="0.25">
      <c r="B152" s="864"/>
      <c r="C152" s="865"/>
      <c r="D152" s="865"/>
      <c r="E152" s="865"/>
      <c r="F152" s="865"/>
      <c r="G152" s="866"/>
      <c r="H152" s="864"/>
      <c r="I152" s="865"/>
      <c r="J152" s="865"/>
      <c r="K152" s="865"/>
      <c r="L152" s="866"/>
    </row>
    <row r="153" spans="2:16" x14ac:dyDescent="0.25">
      <c r="B153" s="864"/>
      <c r="C153" s="865"/>
      <c r="D153" s="865"/>
      <c r="E153" s="865"/>
      <c r="F153" s="865"/>
      <c r="G153" s="866"/>
      <c r="H153" s="864"/>
      <c r="I153" s="865"/>
      <c r="J153" s="865"/>
      <c r="K153" s="865"/>
      <c r="L153" s="866"/>
    </row>
    <row r="154" spans="2:16" x14ac:dyDescent="0.25">
      <c r="B154" s="864"/>
      <c r="C154" s="865"/>
      <c r="D154" s="865"/>
      <c r="E154" s="865"/>
      <c r="F154" s="865"/>
      <c r="G154" s="866"/>
      <c r="H154" s="864"/>
      <c r="I154" s="865"/>
      <c r="J154" s="865"/>
      <c r="K154" s="865"/>
      <c r="L154" s="866"/>
    </row>
    <row r="155" spans="2:16" x14ac:dyDescent="0.25">
      <c r="B155" s="864"/>
      <c r="C155" s="865"/>
      <c r="D155" s="865"/>
      <c r="E155" s="865"/>
      <c r="F155" s="865"/>
      <c r="G155" s="866"/>
      <c r="H155" s="864"/>
      <c r="I155" s="865"/>
      <c r="J155" s="865"/>
      <c r="K155" s="865"/>
      <c r="L155" s="866"/>
    </row>
    <row r="156" spans="2:16" x14ac:dyDescent="0.25">
      <c r="B156" s="864"/>
      <c r="C156" s="865"/>
      <c r="D156" s="865"/>
      <c r="E156" s="865"/>
      <c r="F156" s="865"/>
      <c r="G156" s="866"/>
      <c r="H156" s="864"/>
      <c r="I156" s="865"/>
      <c r="J156" s="865"/>
      <c r="K156" s="865"/>
      <c r="L156" s="866"/>
    </row>
    <row r="157" spans="2:16" x14ac:dyDescent="0.25">
      <c r="B157" s="864"/>
      <c r="C157" s="865"/>
      <c r="D157" s="865"/>
      <c r="E157" s="865"/>
      <c r="F157" s="865"/>
      <c r="G157" s="866"/>
      <c r="H157" s="864"/>
      <c r="I157" s="865"/>
      <c r="J157" s="865"/>
      <c r="K157" s="865"/>
      <c r="L157" s="866"/>
    </row>
    <row r="158" spans="2:16" x14ac:dyDescent="0.25">
      <c r="B158" s="864"/>
      <c r="C158" s="865"/>
      <c r="D158" s="865"/>
      <c r="E158" s="865"/>
      <c r="F158" s="865"/>
      <c r="G158" s="866"/>
      <c r="H158" s="864"/>
      <c r="I158" s="865"/>
      <c r="J158" s="865"/>
      <c r="K158" s="865"/>
      <c r="L158" s="866"/>
    </row>
    <row r="159" spans="2:16" x14ac:dyDescent="0.25">
      <c r="B159" s="864"/>
      <c r="C159" s="865"/>
      <c r="D159" s="865"/>
      <c r="E159" s="865"/>
      <c r="F159" s="865"/>
      <c r="G159" s="866"/>
      <c r="H159" s="864"/>
      <c r="I159" s="865"/>
      <c r="J159" s="865"/>
      <c r="K159" s="865"/>
      <c r="L159" s="866"/>
    </row>
    <row r="160" spans="2:16" x14ac:dyDescent="0.25">
      <c r="B160" s="864"/>
      <c r="C160" s="865"/>
      <c r="D160" s="865"/>
      <c r="E160" s="865"/>
      <c r="F160" s="865"/>
      <c r="G160" s="866"/>
      <c r="H160" s="864"/>
      <c r="I160" s="865"/>
      <c r="J160" s="865"/>
      <c r="K160" s="865"/>
      <c r="L160" s="866"/>
    </row>
    <row r="161" spans="2:12" x14ac:dyDescent="0.25">
      <c r="B161" s="864"/>
      <c r="C161" s="865"/>
      <c r="D161" s="865"/>
      <c r="E161" s="865"/>
      <c r="F161" s="865"/>
      <c r="G161" s="866"/>
      <c r="H161" s="864"/>
      <c r="I161" s="865"/>
      <c r="J161" s="865"/>
      <c r="K161" s="865"/>
      <c r="L161" s="866"/>
    </row>
    <row r="162" spans="2:12" x14ac:dyDescent="0.25">
      <c r="B162" s="864"/>
      <c r="C162" s="865"/>
      <c r="D162" s="865"/>
      <c r="E162" s="865"/>
      <c r="F162" s="865"/>
      <c r="G162" s="866"/>
      <c r="H162" s="864"/>
      <c r="I162" s="865"/>
      <c r="J162" s="865"/>
      <c r="K162" s="865"/>
      <c r="L162" s="866"/>
    </row>
    <row r="163" spans="2:12" ht="15.75" thickBot="1" x14ac:dyDescent="0.3">
      <c r="B163" s="983"/>
      <c r="C163" s="984"/>
      <c r="D163" s="984"/>
      <c r="E163" s="984"/>
      <c r="F163" s="984"/>
      <c r="G163" s="985"/>
      <c r="H163" s="983"/>
      <c r="I163" s="984"/>
      <c r="J163" s="984"/>
      <c r="K163" s="984"/>
      <c r="L163" s="985"/>
    </row>
    <row r="164" spans="2:12" ht="15" customHeight="1" x14ac:dyDescent="0.25">
      <c r="B164" s="986" t="s">
        <v>1293</v>
      </c>
      <c r="C164" s="987"/>
      <c r="D164" s="987"/>
      <c r="E164" s="987"/>
      <c r="F164" s="987"/>
      <c r="G164" s="982"/>
      <c r="H164" s="981" t="s">
        <v>1294</v>
      </c>
      <c r="I164" s="982"/>
      <c r="J164" s="982"/>
      <c r="K164" s="982"/>
      <c r="L164" s="982"/>
    </row>
    <row r="165" spans="2:12" ht="30" customHeight="1" thickBot="1" x14ac:dyDescent="0.3">
      <c r="B165" s="981"/>
      <c r="C165" s="982"/>
      <c r="D165" s="982"/>
      <c r="E165" s="982"/>
      <c r="F165" s="982"/>
      <c r="G165" s="982"/>
      <c r="H165" s="981"/>
      <c r="I165" s="982"/>
      <c r="J165" s="982"/>
      <c r="K165" s="982"/>
      <c r="L165" s="982"/>
    </row>
    <row r="166" spans="2:12" ht="15.75" customHeight="1" x14ac:dyDescent="0.25">
      <c r="B166" s="861"/>
      <c r="C166" s="862"/>
      <c r="D166" s="862"/>
      <c r="E166" s="862"/>
      <c r="F166" s="862"/>
      <c r="G166" s="863"/>
      <c r="H166" s="861"/>
      <c r="I166" s="862"/>
      <c r="J166" s="862"/>
      <c r="K166" s="862"/>
      <c r="L166" s="863"/>
    </row>
    <row r="167" spans="2:12" x14ac:dyDescent="0.25">
      <c r="B167" s="864"/>
      <c r="C167" s="865"/>
      <c r="D167" s="865"/>
      <c r="E167" s="865"/>
      <c r="F167" s="865"/>
      <c r="G167" s="866"/>
      <c r="H167" s="864"/>
      <c r="I167" s="865"/>
      <c r="J167" s="865"/>
      <c r="K167" s="865"/>
      <c r="L167" s="866"/>
    </row>
    <row r="168" spans="2:12" x14ac:dyDescent="0.25">
      <c r="B168" s="864"/>
      <c r="C168" s="865"/>
      <c r="D168" s="865"/>
      <c r="E168" s="865"/>
      <c r="F168" s="865"/>
      <c r="G168" s="866"/>
      <c r="H168" s="864"/>
      <c r="I168" s="865"/>
      <c r="J168" s="865"/>
      <c r="K168" s="865"/>
      <c r="L168" s="866"/>
    </row>
    <row r="169" spans="2:12" x14ac:dyDescent="0.25">
      <c r="B169" s="864"/>
      <c r="C169" s="865"/>
      <c r="D169" s="865"/>
      <c r="E169" s="865"/>
      <c r="F169" s="865"/>
      <c r="G169" s="866"/>
      <c r="H169" s="864"/>
      <c r="I169" s="865"/>
      <c r="J169" s="865"/>
      <c r="K169" s="865"/>
      <c r="L169" s="866"/>
    </row>
    <row r="170" spans="2:12" x14ac:dyDescent="0.25">
      <c r="B170" s="864"/>
      <c r="C170" s="865"/>
      <c r="D170" s="865"/>
      <c r="E170" s="865"/>
      <c r="F170" s="865"/>
      <c r="G170" s="866"/>
      <c r="H170" s="864"/>
      <c r="I170" s="865"/>
      <c r="J170" s="865"/>
      <c r="K170" s="865"/>
      <c r="L170" s="866"/>
    </row>
    <row r="171" spans="2:12" x14ac:dyDescent="0.25">
      <c r="B171" s="864"/>
      <c r="C171" s="865"/>
      <c r="D171" s="865"/>
      <c r="E171" s="865"/>
      <c r="F171" s="865"/>
      <c r="G171" s="866"/>
      <c r="H171" s="864"/>
      <c r="I171" s="865"/>
      <c r="J171" s="865"/>
      <c r="K171" s="865"/>
      <c r="L171" s="866"/>
    </row>
    <row r="172" spans="2:12" x14ac:dyDescent="0.25">
      <c r="B172" s="864"/>
      <c r="C172" s="865"/>
      <c r="D172" s="865"/>
      <c r="E172" s="865"/>
      <c r="F172" s="865"/>
      <c r="G172" s="866"/>
      <c r="H172" s="864"/>
      <c r="I172" s="865"/>
      <c r="J172" s="865"/>
      <c r="K172" s="865"/>
      <c r="L172" s="866"/>
    </row>
    <row r="173" spans="2:12" x14ac:dyDescent="0.25">
      <c r="B173" s="864"/>
      <c r="C173" s="865"/>
      <c r="D173" s="865"/>
      <c r="E173" s="865"/>
      <c r="F173" s="865"/>
      <c r="G173" s="866"/>
      <c r="H173" s="864"/>
      <c r="I173" s="865"/>
      <c r="J173" s="865"/>
      <c r="K173" s="865"/>
      <c r="L173" s="866"/>
    </row>
    <row r="174" spans="2:12" x14ac:dyDescent="0.25">
      <c r="B174" s="864"/>
      <c r="C174" s="865"/>
      <c r="D174" s="865"/>
      <c r="E174" s="865"/>
      <c r="F174" s="865"/>
      <c r="G174" s="866"/>
      <c r="H174" s="864"/>
      <c r="I174" s="865"/>
      <c r="J174" s="865"/>
      <c r="K174" s="865"/>
      <c r="L174" s="866"/>
    </row>
    <row r="175" spans="2:12" x14ac:dyDescent="0.25">
      <c r="B175" s="864"/>
      <c r="C175" s="865"/>
      <c r="D175" s="865"/>
      <c r="E175" s="865"/>
      <c r="F175" s="865"/>
      <c r="G175" s="866"/>
      <c r="H175" s="864"/>
      <c r="I175" s="865"/>
      <c r="J175" s="865"/>
      <c r="K175" s="865"/>
      <c r="L175" s="866"/>
    </row>
    <row r="176" spans="2:12" x14ac:dyDescent="0.25">
      <c r="B176" s="864"/>
      <c r="C176" s="865"/>
      <c r="D176" s="865"/>
      <c r="E176" s="865"/>
      <c r="F176" s="865"/>
      <c r="G176" s="866"/>
      <c r="H176" s="864"/>
      <c r="I176" s="865"/>
      <c r="J176" s="865"/>
      <c r="K176" s="865"/>
      <c r="L176" s="866"/>
    </row>
    <row r="177" spans="2:15" x14ac:dyDescent="0.25">
      <c r="B177" s="864"/>
      <c r="C177" s="865"/>
      <c r="D177" s="865"/>
      <c r="E177" s="865"/>
      <c r="F177" s="865"/>
      <c r="G177" s="866"/>
      <c r="H177" s="864"/>
      <c r="I177" s="865"/>
      <c r="J177" s="865"/>
      <c r="K177" s="865"/>
      <c r="L177" s="866"/>
    </row>
    <row r="178" spans="2:15" x14ac:dyDescent="0.25">
      <c r="B178" s="864"/>
      <c r="C178" s="865"/>
      <c r="D178" s="865"/>
      <c r="E178" s="865"/>
      <c r="F178" s="865"/>
      <c r="G178" s="866"/>
      <c r="H178" s="864"/>
      <c r="I178" s="865"/>
      <c r="J178" s="865"/>
      <c r="K178" s="865"/>
      <c r="L178" s="866"/>
    </row>
    <row r="179" spans="2:15" ht="15.75" thickBot="1" x14ac:dyDescent="0.3">
      <c r="B179" s="983"/>
      <c r="C179" s="984"/>
      <c r="D179" s="984"/>
      <c r="E179" s="984"/>
      <c r="F179" s="984"/>
      <c r="G179" s="985"/>
      <c r="H179" s="983"/>
      <c r="I179" s="984"/>
      <c r="J179" s="984"/>
      <c r="K179" s="984"/>
      <c r="L179" s="985"/>
    </row>
    <row r="180" spans="2:15" ht="22.5" customHeight="1" x14ac:dyDescent="0.25">
      <c r="B180" s="975" t="s">
        <v>1295</v>
      </c>
      <c r="C180" s="976"/>
      <c r="D180" s="976"/>
      <c r="E180" s="976"/>
      <c r="F180" s="976"/>
      <c r="G180" s="977"/>
      <c r="H180" s="981" t="s">
        <v>1296</v>
      </c>
      <c r="I180" s="982"/>
      <c r="J180" s="982"/>
      <c r="K180" s="982"/>
      <c r="L180" s="982"/>
    </row>
    <row r="181" spans="2:15" ht="15.75" thickBot="1" x14ac:dyDescent="0.3">
      <c r="B181" s="978"/>
      <c r="C181" s="979"/>
      <c r="D181" s="979"/>
      <c r="E181" s="979"/>
      <c r="F181" s="979"/>
      <c r="G181" s="980"/>
      <c r="H181" s="981"/>
      <c r="I181" s="982"/>
      <c r="J181" s="982"/>
      <c r="K181" s="982"/>
      <c r="L181" s="982"/>
      <c r="O181" s="135"/>
    </row>
  </sheetData>
  <mergeCells count="51">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M133"/>
    <mergeCell ref="B134:G147"/>
    <mergeCell ref="H134:L147"/>
    <mergeCell ref="B148:G149"/>
    <mergeCell ref="H148:M149"/>
    <mergeCell ref="B180:G181"/>
    <mergeCell ref="H180:L181"/>
    <mergeCell ref="B150:G163"/>
    <mergeCell ref="H150:L163"/>
    <mergeCell ref="B164:G165"/>
    <mergeCell ref="H164:L165"/>
    <mergeCell ref="B166:G179"/>
    <mergeCell ref="H166:L179"/>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rowBreaks count="2" manualBreakCount="2">
    <brk id="133" min="1" max="11" man="1"/>
    <brk id="139" min="1"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98"/>
  <sheetViews>
    <sheetView zoomScale="85" zoomScaleNormal="85" workbookViewId="0">
      <selection activeCell="R279" sqref="R279"/>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65" t="s">
        <v>252</v>
      </c>
      <c r="B1" s="867"/>
      <c r="C1" s="867"/>
      <c r="D1" s="867"/>
      <c r="E1" s="867"/>
      <c r="F1" s="867"/>
      <c r="G1" s="867"/>
      <c r="H1" s="867"/>
      <c r="I1" s="867"/>
      <c r="J1" s="867"/>
      <c r="K1" s="913"/>
    </row>
    <row r="2" spans="1:11" ht="28.5" customHeight="1" x14ac:dyDescent="0.25">
      <c r="A2" s="966"/>
      <c r="B2" s="868"/>
      <c r="C2" s="868"/>
      <c r="D2" s="868"/>
      <c r="E2" s="868"/>
      <c r="F2" s="868"/>
      <c r="G2" s="868"/>
      <c r="H2" s="868"/>
      <c r="I2" s="868"/>
      <c r="J2" s="868"/>
      <c r="K2" s="915"/>
    </row>
    <row r="3" spans="1:11" x14ac:dyDescent="0.25">
      <c r="A3" s="918" t="s">
        <v>290</v>
      </c>
      <c r="B3" s="916"/>
      <c r="C3" s="916"/>
      <c r="D3" s="917"/>
      <c r="E3" s="97">
        <v>44138</v>
      </c>
      <c r="F3" s="918" t="s">
        <v>291</v>
      </c>
      <c r="G3" s="916"/>
      <c r="H3" s="917"/>
      <c r="I3" s="919">
        <v>44174</v>
      </c>
      <c r="J3" s="916"/>
      <c r="K3" s="917"/>
    </row>
    <row r="4" spans="1:11" ht="24" x14ac:dyDescent="0.25">
      <c r="A4" s="969" t="s">
        <v>251</v>
      </c>
      <c r="B4" s="920"/>
      <c r="C4" s="920"/>
      <c r="D4" s="920"/>
      <c r="E4" s="920"/>
      <c r="F4" s="920"/>
      <c r="G4" s="921"/>
      <c r="H4" s="341" t="s">
        <v>492</v>
      </c>
      <c r="I4" s="341" t="s">
        <v>2</v>
      </c>
      <c r="J4" s="880" t="s">
        <v>0</v>
      </c>
      <c r="K4" s="924"/>
    </row>
    <row r="5" spans="1:11" ht="24.75" thickBot="1" x14ac:dyDescent="0.3">
      <c r="A5" s="1026"/>
      <c r="B5" s="922"/>
      <c r="C5" s="922"/>
      <c r="D5" s="922"/>
      <c r="E5" s="922"/>
      <c r="F5" s="922"/>
      <c r="G5" s="923"/>
      <c r="H5" s="300" t="s">
        <v>493</v>
      </c>
      <c r="I5" s="341">
        <v>2</v>
      </c>
      <c r="J5" s="880" t="s">
        <v>292</v>
      </c>
      <c r="K5" s="924"/>
    </row>
    <row r="6" spans="1:11" ht="15.75" hidden="1" thickBot="1" x14ac:dyDescent="0.3">
      <c r="A6" s="882" t="s">
        <v>453</v>
      </c>
      <c r="B6" s="883"/>
      <c r="C6" s="883"/>
      <c r="D6" s="883"/>
      <c r="E6" s="883"/>
      <c r="F6" s="884"/>
      <c r="G6" s="882" t="s">
        <v>454</v>
      </c>
      <c r="H6" s="883"/>
      <c r="I6" s="883"/>
      <c r="J6" s="883"/>
      <c r="K6" s="884"/>
    </row>
    <row r="7" spans="1:11" ht="15.75" hidden="1" thickBot="1" x14ac:dyDescent="0.3">
      <c r="A7" s="882"/>
      <c r="B7" s="883"/>
      <c r="C7" s="883"/>
      <c r="D7" s="883"/>
      <c r="E7" s="883"/>
      <c r="F7" s="884"/>
      <c r="G7" s="882"/>
      <c r="H7" s="883"/>
      <c r="I7" s="883"/>
      <c r="J7" s="883"/>
      <c r="K7" s="884"/>
    </row>
    <row r="8" spans="1:11" ht="15.75" hidden="1" thickBot="1" x14ac:dyDescent="0.3">
      <c r="A8" s="882"/>
      <c r="B8" s="883"/>
      <c r="C8" s="883"/>
      <c r="D8" s="883"/>
      <c r="E8" s="883"/>
      <c r="F8" s="884"/>
      <c r="G8" s="882"/>
      <c r="H8" s="883"/>
      <c r="I8" s="883"/>
      <c r="J8" s="883"/>
      <c r="K8" s="884"/>
    </row>
    <row r="9" spans="1:11" ht="15.75" hidden="1" thickBot="1" x14ac:dyDescent="0.3">
      <c r="A9" s="882"/>
      <c r="B9" s="883"/>
      <c r="C9" s="883"/>
      <c r="D9" s="883"/>
      <c r="E9" s="883"/>
      <c r="F9" s="884"/>
      <c r="G9" s="882"/>
      <c r="H9" s="883"/>
      <c r="I9" s="883"/>
      <c r="J9" s="883"/>
      <c r="K9" s="884"/>
    </row>
    <row r="10" spans="1:11" ht="15.75" hidden="1" thickBot="1" x14ac:dyDescent="0.3">
      <c r="A10" s="882"/>
      <c r="B10" s="883"/>
      <c r="C10" s="883"/>
      <c r="D10" s="883"/>
      <c r="E10" s="883"/>
      <c r="F10" s="884"/>
      <c r="G10" s="882"/>
      <c r="H10" s="883"/>
      <c r="I10" s="883"/>
      <c r="J10" s="883"/>
      <c r="K10" s="884"/>
    </row>
    <row r="11" spans="1:11" ht="15.75" hidden="1" thickBot="1" x14ac:dyDescent="0.3">
      <c r="A11" s="882"/>
      <c r="B11" s="883"/>
      <c r="C11" s="883"/>
      <c r="D11" s="883"/>
      <c r="E11" s="883"/>
      <c r="F11" s="884"/>
      <c r="G11" s="882"/>
      <c r="H11" s="883"/>
      <c r="I11" s="883"/>
      <c r="J11" s="883"/>
      <c r="K11" s="884"/>
    </row>
    <row r="12" spans="1:11" ht="15.75" hidden="1" thickBot="1" x14ac:dyDescent="0.3">
      <c r="A12" s="882"/>
      <c r="B12" s="883"/>
      <c r="C12" s="883"/>
      <c r="D12" s="883"/>
      <c r="E12" s="883"/>
      <c r="F12" s="884"/>
      <c r="G12" s="882"/>
      <c r="H12" s="883"/>
      <c r="I12" s="883"/>
      <c r="J12" s="883"/>
      <c r="K12" s="884"/>
    </row>
    <row r="13" spans="1:11" ht="15.75" hidden="1" thickBot="1" x14ac:dyDescent="0.3">
      <c r="A13" s="882"/>
      <c r="B13" s="883"/>
      <c r="C13" s="883"/>
      <c r="D13" s="883"/>
      <c r="E13" s="883"/>
      <c r="F13" s="884"/>
      <c r="G13" s="882"/>
      <c r="H13" s="883"/>
      <c r="I13" s="883"/>
      <c r="J13" s="883"/>
      <c r="K13" s="884"/>
    </row>
    <row r="14" spans="1:11" ht="15.75" hidden="1" thickBot="1" x14ac:dyDescent="0.3">
      <c r="A14" s="882"/>
      <c r="B14" s="883"/>
      <c r="C14" s="883"/>
      <c r="D14" s="883"/>
      <c r="E14" s="883"/>
      <c r="F14" s="884"/>
      <c r="G14" s="882"/>
      <c r="H14" s="883"/>
      <c r="I14" s="883"/>
      <c r="J14" s="883"/>
      <c r="K14" s="884"/>
    </row>
    <row r="15" spans="1:11" ht="15.75" hidden="1" thickBot="1" x14ac:dyDescent="0.3">
      <c r="A15" s="882"/>
      <c r="B15" s="883"/>
      <c r="C15" s="883"/>
      <c r="D15" s="883"/>
      <c r="E15" s="883"/>
      <c r="F15" s="884"/>
      <c r="G15" s="882"/>
      <c r="H15" s="883"/>
      <c r="I15" s="883"/>
      <c r="J15" s="883"/>
      <c r="K15" s="884"/>
    </row>
    <row r="16" spans="1:11" ht="15.75" hidden="1" thickBot="1" x14ac:dyDescent="0.3">
      <c r="A16" s="882"/>
      <c r="B16" s="883"/>
      <c r="C16" s="883"/>
      <c r="D16" s="883"/>
      <c r="E16" s="883"/>
      <c r="F16" s="884"/>
      <c r="G16" s="882"/>
      <c r="H16" s="883"/>
      <c r="I16" s="883"/>
      <c r="J16" s="883"/>
      <c r="K16" s="884"/>
    </row>
    <row r="17" spans="1:11" ht="15.75" hidden="1" thickBot="1" x14ac:dyDescent="0.3">
      <c r="A17" s="882"/>
      <c r="B17" s="883"/>
      <c r="C17" s="883"/>
      <c r="D17" s="883"/>
      <c r="E17" s="883"/>
      <c r="F17" s="884"/>
      <c r="G17" s="882"/>
      <c r="H17" s="883"/>
      <c r="I17" s="883"/>
      <c r="J17" s="883"/>
      <c r="K17" s="884"/>
    </row>
    <row r="18" spans="1:11" ht="15.75" hidden="1" thickBot="1" x14ac:dyDescent="0.3">
      <c r="A18" s="882"/>
      <c r="B18" s="883"/>
      <c r="C18" s="883"/>
      <c r="D18" s="883"/>
      <c r="E18" s="883"/>
      <c r="F18" s="884"/>
      <c r="G18" s="882"/>
      <c r="H18" s="883"/>
      <c r="I18" s="883"/>
      <c r="J18" s="883"/>
      <c r="K18" s="884"/>
    </row>
    <row r="19" spans="1:11" ht="15.75" hidden="1" thickBot="1" x14ac:dyDescent="0.3">
      <c r="A19" s="882"/>
      <c r="B19" s="883"/>
      <c r="C19" s="883"/>
      <c r="D19" s="883"/>
      <c r="E19" s="883"/>
      <c r="F19" s="884"/>
      <c r="G19" s="882"/>
      <c r="H19" s="883"/>
      <c r="I19" s="883"/>
      <c r="J19" s="883"/>
      <c r="K19" s="884"/>
    </row>
    <row r="20" spans="1:11" ht="15.75" hidden="1" thickBot="1" x14ac:dyDescent="0.3">
      <c r="A20" s="1020" t="s">
        <v>552</v>
      </c>
      <c r="B20" s="1021"/>
      <c r="C20" s="1021"/>
      <c r="D20" s="1021"/>
      <c r="E20" s="1021"/>
      <c r="F20" s="1022"/>
      <c r="G20" s="1009" t="s">
        <v>562</v>
      </c>
      <c r="H20" s="1015"/>
      <c r="I20" s="1015"/>
      <c r="J20" s="1015"/>
      <c r="K20" s="1016"/>
    </row>
    <row r="21" spans="1:11" ht="15.75" hidden="1" thickBot="1" x14ac:dyDescent="0.3">
      <c r="A21" s="1023"/>
      <c r="B21" s="1024"/>
      <c r="C21" s="1024"/>
      <c r="D21" s="1024"/>
      <c r="E21" s="1024"/>
      <c r="F21" s="1025"/>
      <c r="G21" s="1017"/>
      <c r="H21" s="1018"/>
      <c r="I21" s="1018"/>
      <c r="J21" s="1018"/>
      <c r="K21" s="1019"/>
    </row>
    <row r="22" spans="1:11" ht="15.75" hidden="1" thickBot="1" x14ac:dyDescent="0.3">
      <c r="A22" s="897" t="s">
        <v>504</v>
      </c>
      <c r="B22" s="898"/>
      <c r="C22" s="898"/>
      <c r="D22" s="898"/>
      <c r="E22" s="898"/>
      <c r="F22" s="899"/>
      <c r="G22" s="897" t="s">
        <v>505</v>
      </c>
      <c r="H22" s="898"/>
      <c r="I22" s="898"/>
      <c r="J22" s="898"/>
      <c r="K22" s="899"/>
    </row>
    <row r="23" spans="1:11" ht="15.75" hidden="1" thickBot="1" x14ac:dyDescent="0.3">
      <c r="A23" s="882"/>
      <c r="B23" s="883"/>
      <c r="C23" s="883"/>
      <c r="D23" s="883"/>
      <c r="E23" s="883"/>
      <c r="F23" s="884"/>
      <c r="G23" s="882"/>
      <c r="H23" s="883"/>
      <c r="I23" s="883"/>
      <c r="J23" s="883"/>
      <c r="K23" s="884"/>
    </row>
    <row r="24" spans="1:11" ht="15.75" hidden="1" thickBot="1" x14ac:dyDescent="0.3">
      <c r="A24" s="882"/>
      <c r="B24" s="883"/>
      <c r="C24" s="883"/>
      <c r="D24" s="883"/>
      <c r="E24" s="883"/>
      <c r="F24" s="884"/>
      <c r="G24" s="882"/>
      <c r="H24" s="883"/>
      <c r="I24" s="883"/>
      <c r="J24" s="883"/>
      <c r="K24" s="884"/>
    </row>
    <row r="25" spans="1:11" ht="15.75" hidden="1" thickBot="1" x14ac:dyDescent="0.3">
      <c r="A25" s="882"/>
      <c r="B25" s="883"/>
      <c r="C25" s="883"/>
      <c r="D25" s="883"/>
      <c r="E25" s="883"/>
      <c r="F25" s="884"/>
      <c r="G25" s="882"/>
      <c r="H25" s="883"/>
      <c r="I25" s="883"/>
      <c r="J25" s="883"/>
      <c r="K25" s="884"/>
    </row>
    <row r="26" spans="1:11" ht="15.75" hidden="1" thickBot="1" x14ac:dyDescent="0.3">
      <c r="A26" s="882"/>
      <c r="B26" s="883"/>
      <c r="C26" s="883"/>
      <c r="D26" s="883"/>
      <c r="E26" s="883"/>
      <c r="F26" s="884"/>
      <c r="G26" s="882"/>
      <c r="H26" s="883"/>
      <c r="I26" s="883"/>
      <c r="J26" s="883"/>
      <c r="K26" s="884"/>
    </row>
    <row r="27" spans="1:11" ht="15.75" hidden="1" thickBot="1" x14ac:dyDescent="0.3">
      <c r="A27" s="882"/>
      <c r="B27" s="883"/>
      <c r="C27" s="883"/>
      <c r="D27" s="883"/>
      <c r="E27" s="883"/>
      <c r="F27" s="884"/>
      <c r="G27" s="882"/>
      <c r="H27" s="883"/>
      <c r="I27" s="883"/>
      <c r="J27" s="883"/>
      <c r="K27" s="884"/>
    </row>
    <row r="28" spans="1:11" ht="15.75" hidden="1" thickBot="1" x14ac:dyDescent="0.3">
      <c r="A28" s="882"/>
      <c r="B28" s="883"/>
      <c r="C28" s="883"/>
      <c r="D28" s="883"/>
      <c r="E28" s="883"/>
      <c r="F28" s="884"/>
      <c r="G28" s="882"/>
      <c r="H28" s="883"/>
      <c r="I28" s="883"/>
      <c r="J28" s="883"/>
      <c r="K28" s="884"/>
    </row>
    <row r="29" spans="1:11" ht="15.75" hidden="1" thickBot="1" x14ac:dyDescent="0.3">
      <c r="A29" s="882"/>
      <c r="B29" s="883"/>
      <c r="C29" s="883"/>
      <c r="D29" s="883"/>
      <c r="E29" s="883"/>
      <c r="F29" s="884"/>
      <c r="G29" s="882"/>
      <c r="H29" s="883"/>
      <c r="I29" s="883"/>
      <c r="J29" s="883"/>
      <c r="K29" s="884"/>
    </row>
    <row r="30" spans="1:11" ht="15.75" hidden="1" thickBot="1" x14ac:dyDescent="0.3">
      <c r="A30" s="882"/>
      <c r="B30" s="883"/>
      <c r="C30" s="883"/>
      <c r="D30" s="883"/>
      <c r="E30" s="883"/>
      <c r="F30" s="884"/>
      <c r="G30" s="882"/>
      <c r="H30" s="883"/>
      <c r="I30" s="883"/>
      <c r="J30" s="883"/>
      <c r="K30" s="884"/>
    </row>
    <row r="31" spans="1:11" ht="15.75" hidden="1" thickBot="1" x14ac:dyDescent="0.3">
      <c r="A31" s="882"/>
      <c r="B31" s="883"/>
      <c r="C31" s="883"/>
      <c r="D31" s="883"/>
      <c r="E31" s="883"/>
      <c r="F31" s="884"/>
      <c r="G31" s="882"/>
      <c r="H31" s="883"/>
      <c r="I31" s="883"/>
      <c r="J31" s="883"/>
      <c r="K31" s="884"/>
    </row>
    <row r="32" spans="1:11" ht="15.75" hidden="1" thickBot="1" x14ac:dyDescent="0.3">
      <c r="A32" s="882"/>
      <c r="B32" s="883"/>
      <c r="C32" s="883"/>
      <c r="D32" s="883"/>
      <c r="E32" s="883"/>
      <c r="F32" s="884"/>
      <c r="G32" s="882"/>
      <c r="H32" s="883"/>
      <c r="I32" s="883"/>
      <c r="J32" s="883"/>
      <c r="K32" s="884"/>
    </row>
    <row r="33" spans="1:11" ht="15.75" hidden="1" thickBot="1" x14ac:dyDescent="0.3">
      <c r="A33" s="882"/>
      <c r="B33" s="883"/>
      <c r="C33" s="883"/>
      <c r="D33" s="883"/>
      <c r="E33" s="883"/>
      <c r="F33" s="884"/>
      <c r="G33" s="882"/>
      <c r="H33" s="883"/>
      <c r="I33" s="883"/>
      <c r="J33" s="883"/>
      <c r="K33" s="884"/>
    </row>
    <row r="34" spans="1:11" ht="15.75" hidden="1" thickBot="1" x14ac:dyDescent="0.3">
      <c r="A34" s="882"/>
      <c r="B34" s="883"/>
      <c r="C34" s="883"/>
      <c r="D34" s="883"/>
      <c r="E34" s="883"/>
      <c r="F34" s="884"/>
      <c r="G34" s="882"/>
      <c r="H34" s="883"/>
      <c r="I34" s="883"/>
      <c r="J34" s="883"/>
      <c r="K34" s="884"/>
    </row>
    <row r="35" spans="1:11" ht="15.75" hidden="1" thickBot="1" x14ac:dyDescent="0.3">
      <c r="A35" s="882"/>
      <c r="B35" s="883"/>
      <c r="C35" s="883"/>
      <c r="D35" s="883"/>
      <c r="E35" s="883"/>
      <c r="F35" s="884"/>
      <c r="G35" s="882"/>
      <c r="H35" s="883"/>
      <c r="I35" s="883"/>
      <c r="J35" s="883"/>
      <c r="K35" s="884"/>
    </row>
    <row r="36" spans="1:11" ht="15.75" hidden="1" thickBot="1" x14ac:dyDescent="0.3">
      <c r="A36" s="1020" t="s">
        <v>535</v>
      </c>
      <c r="B36" s="1021"/>
      <c r="C36" s="1021"/>
      <c r="D36" s="1021"/>
      <c r="E36" s="1021"/>
      <c r="F36" s="1022"/>
      <c r="G36" s="1009" t="s">
        <v>540</v>
      </c>
      <c r="H36" s="1015"/>
      <c r="I36" s="1015"/>
      <c r="J36" s="1015"/>
      <c r="K36" s="1016"/>
    </row>
    <row r="37" spans="1:11" ht="15.75" hidden="1" thickBot="1" x14ac:dyDescent="0.3">
      <c r="A37" s="1023"/>
      <c r="B37" s="1024"/>
      <c r="C37" s="1024"/>
      <c r="D37" s="1024"/>
      <c r="E37" s="1024"/>
      <c r="F37" s="1025"/>
      <c r="G37" s="1017"/>
      <c r="H37" s="1018"/>
      <c r="I37" s="1018"/>
      <c r="J37" s="1018"/>
      <c r="K37" s="1019"/>
    </row>
    <row r="38" spans="1:11" ht="15.75" hidden="1" thickBot="1" x14ac:dyDescent="0.3">
      <c r="A38" s="897" t="s">
        <v>506</v>
      </c>
      <c r="B38" s="898"/>
      <c r="C38" s="898"/>
      <c r="D38" s="898"/>
      <c r="E38" s="898"/>
      <c r="F38" s="899"/>
      <c r="G38" s="897" t="s">
        <v>507</v>
      </c>
      <c r="H38" s="898"/>
      <c r="I38" s="898"/>
      <c r="J38" s="898"/>
      <c r="K38" s="899"/>
    </row>
    <row r="39" spans="1:11" ht="15.75" hidden="1" thickBot="1" x14ac:dyDescent="0.3">
      <c r="A39" s="882"/>
      <c r="B39" s="883"/>
      <c r="C39" s="883"/>
      <c r="D39" s="883"/>
      <c r="E39" s="883"/>
      <c r="F39" s="884"/>
      <c r="G39" s="882"/>
      <c r="H39" s="883"/>
      <c r="I39" s="883"/>
      <c r="J39" s="883"/>
      <c r="K39" s="884"/>
    </row>
    <row r="40" spans="1:11" ht="15.75" hidden="1" thickBot="1" x14ac:dyDescent="0.3">
      <c r="A40" s="882"/>
      <c r="B40" s="883"/>
      <c r="C40" s="883"/>
      <c r="D40" s="883"/>
      <c r="E40" s="883"/>
      <c r="F40" s="884"/>
      <c r="G40" s="882"/>
      <c r="H40" s="883"/>
      <c r="I40" s="883"/>
      <c r="J40" s="883"/>
      <c r="K40" s="884"/>
    </row>
    <row r="41" spans="1:11" ht="15.75" hidden="1" thickBot="1" x14ac:dyDescent="0.3">
      <c r="A41" s="882"/>
      <c r="B41" s="883"/>
      <c r="C41" s="883"/>
      <c r="D41" s="883"/>
      <c r="E41" s="883"/>
      <c r="F41" s="884"/>
      <c r="G41" s="882"/>
      <c r="H41" s="883"/>
      <c r="I41" s="883"/>
      <c r="J41" s="883"/>
      <c r="K41" s="884"/>
    </row>
    <row r="42" spans="1:11" ht="15.75" hidden="1" thickBot="1" x14ac:dyDescent="0.3">
      <c r="A42" s="882"/>
      <c r="B42" s="883"/>
      <c r="C42" s="883"/>
      <c r="D42" s="883"/>
      <c r="E42" s="883"/>
      <c r="F42" s="884"/>
      <c r="G42" s="882"/>
      <c r="H42" s="883"/>
      <c r="I42" s="883"/>
      <c r="J42" s="883"/>
      <c r="K42" s="884"/>
    </row>
    <row r="43" spans="1:11" ht="15.75" hidden="1" thickBot="1" x14ac:dyDescent="0.3">
      <c r="A43" s="882"/>
      <c r="B43" s="883"/>
      <c r="C43" s="883"/>
      <c r="D43" s="883"/>
      <c r="E43" s="883"/>
      <c r="F43" s="884"/>
      <c r="G43" s="882"/>
      <c r="H43" s="883"/>
      <c r="I43" s="883"/>
      <c r="J43" s="883"/>
      <c r="K43" s="884"/>
    </row>
    <row r="44" spans="1:11" ht="15.75" hidden="1" thickBot="1" x14ac:dyDescent="0.3">
      <c r="A44" s="882"/>
      <c r="B44" s="883"/>
      <c r="C44" s="883"/>
      <c r="D44" s="883"/>
      <c r="E44" s="883"/>
      <c r="F44" s="884"/>
      <c r="G44" s="882"/>
      <c r="H44" s="883"/>
      <c r="I44" s="883"/>
      <c r="J44" s="883"/>
      <c r="K44" s="884"/>
    </row>
    <row r="45" spans="1:11" ht="15.75" hidden="1" thickBot="1" x14ac:dyDescent="0.3">
      <c r="A45" s="882"/>
      <c r="B45" s="883"/>
      <c r="C45" s="883"/>
      <c r="D45" s="883"/>
      <c r="E45" s="883"/>
      <c r="F45" s="884"/>
      <c r="G45" s="882"/>
      <c r="H45" s="883"/>
      <c r="I45" s="883"/>
      <c r="J45" s="883"/>
      <c r="K45" s="884"/>
    </row>
    <row r="46" spans="1:11" ht="15.75" hidden="1" thickBot="1" x14ac:dyDescent="0.3">
      <c r="A46" s="882"/>
      <c r="B46" s="883"/>
      <c r="C46" s="883"/>
      <c r="D46" s="883"/>
      <c r="E46" s="883"/>
      <c r="F46" s="884"/>
      <c r="G46" s="882"/>
      <c r="H46" s="883"/>
      <c r="I46" s="883"/>
      <c r="J46" s="883"/>
      <c r="K46" s="884"/>
    </row>
    <row r="47" spans="1:11" ht="15.75" hidden="1" thickBot="1" x14ac:dyDescent="0.3">
      <c r="A47" s="882"/>
      <c r="B47" s="883"/>
      <c r="C47" s="883"/>
      <c r="D47" s="883"/>
      <c r="E47" s="883"/>
      <c r="F47" s="884"/>
      <c r="G47" s="882"/>
      <c r="H47" s="883"/>
      <c r="I47" s="883"/>
      <c r="J47" s="883"/>
      <c r="K47" s="884"/>
    </row>
    <row r="48" spans="1:11" ht="15.75" hidden="1" thickBot="1" x14ac:dyDescent="0.3">
      <c r="A48" s="882"/>
      <c r="B48" s="883"/>
      <c r="C48" s="883"/>
      <c r="D48" s="883"/>
      <c r="E48" s="883"/>
      <c r="F48" s="884"/>
      <c r="G48" s="882"/>
      <c r="H48" s="883"/>
      <c r="I48" s="883"/>
      <c r="J48" s="883"/>
      <c r="K48" s="884"/>
    </row>
    <row r="49" spans="1:11" ht="15.75" hidden="1" thickBot="1" x14ac:dyDescent="0.3">
      <c r="A49" s="882"/>
      <c r="B49" s="883"/>
      <c r="C49" s="883"/>
      <c r="D49" s="883"/>
      <c r="E49" s="883"/>
      <c r="F49" s="884"/>
      <c r="G49" s="882"/>
      <c r="H49" s="883"/>
      <c r="I49" s="883"/>
      <c r="J49" s="883"/>
      <c r="K49" s="884"/>
    </row>
    <row r="50" spans="1:11" ht="15.75" hidden="1" thickBot="1" x14ac:dyDescent="0.3">
      <c r="A50" s="882"/>
      <c r="B50" s="883"/>
      <c r="C50" s="883"/>
      <c r="D50" s="883"/>
      <c r="E50" s="883"/>
      <c r="F50" s="884"/>
      <c r="G50" s="882"/>
      <c r="H50" s="883"/>
      <c r="I50" s="883"/>
      <c r="J50" s="883"/>
      <c r="K50" s="884"/>
    </row>
    <row r="51" spans="1:11" ht="15.75" hidden="1" thickBot="1" x14ac:dyDescent="0.3">
      <c r="A51" s="882"/>
      <c r="B51" s="883"/>
      <c r="C51" s="883"/>
      <c r="D51" s="883"/>
      <c r="E51" s="883"/>
      <c r="F51" s="884"/>
      <c r="G51" s="882"/>
      <c r="H51" s="883"/>
      <c r="I51" s="883"/>
      <c r="J51" s="883"/>
      <c r="K51" s="884"/>
    </row>
    <row r="52" spans="1:11" ht="15.75" hidden="1" thickBot="1" x14ac:dyDescent="0.3">
      <c r="A52" s="1009" t="s">
        <v>533</v>
      </c>
      <c r="B52" s="1015"/>
      <c r="C52" s="1015"/>
      <c r="D52" s="1015"/>
      <c r="E52" s="1015"/>
      <c r="F52" s="1016"/>
      <c r="G52" s="1009" t="s">
        <v>541</v>
      </c>
      <c r="H52" s="1015"/>
      <c r="I52" s="1015"/>
      <c r="J52" s="1015"/>
      <c r="K52" s="1016"/>
    </row>
    <row r="53" spans="1:11" ht="15.75" hidden="1" thickBot="1" x14ac:dyDescent="0.3">
      <c r="A53" s="1017"/>
      <c r="B53" s="1018"/>
      <c r="C53" s="1018"/>
      <c r="D53" s="1018"/>
      <c r="E53" s="1018"/>
      <c r="F53" s="1019"/>
      <c r="G53" s="1017"/>
      <c r="H53" s="1018"/>
      <c r="I53" s="1018"/>
      <c r="J53" s="1018"/>
      <c r="K53" s="1019"/>
    </row>
    <row r="54" spans="1:11" ht="15.75" hidden="1" thickBot="1" x14ac:dyDescent="0.3">
      <c r="A54" s="882"/>
      <c r="B54" s="883"/>
      <c r="C54" s="883"/>
      <c r="D54" s="883"/>
      <c r="E54" s="883"/>
      <c r="F54" s="884"/>
      <c r="G54" s="882" t="s">
        <v>454</v>
      </c>
      <c r="H54" s="883"/>
      <c r="I54" s="883"/>
      <c r="J54" s="883"/>
      <c r="K54" s="884"/>
    </row>
    <row r="55" spans="1:11" ht="15.75" hidden="1" thickBot="1" x14ac:dyDescent="0.3">
      <c r="A55" s="882"/>
      <c r="B55" s="883"/>
      <c r="C55" s="883"/>
      <c r="D55" s="883"/>
      <c r="E55" s="883"/>
      <c r="F55" s="884"/>
      <c r="G55" s="882"/>
      <c r="H55" s="883"/>
      <c r="I55" s="883"/>
      <c r="J55" s="883"/>
      <c r="K55" s="884"/>
    </row>
    <row r="56" spans="1:11" ht="15.75" hidden="1" thickBot="1" x14ac:dyDescent="0.3">
      <c r="A56" s="882"/>
      <c r="B56" s="883"/>
      <c r="C56" s="883"/>
      <c r="D56" s="883"/>
      <c r="E56" s="883"/>
      <c r="F56" s="884"/>
      <c r="G56" s="882"/>
      <c r="H56" s="883"/>
      <c r="I56" s="883"/>
      <c r="J56" s="883"/>
      <c r="K56" s="884"/>
    </row>
    <row r="57" spans="1:11" ht="15.75" hidden="1" thickBot="1" x14ac:dyDescent="0.3">
      <c r="A57" s="882"/>
      <c r="B57" s="883"/>
      <c r="C57" s="883"/>
      <c r="D57" s="883"/>
      <c r="E57" s="883"/>
      <c r="F57" s="884"/>
      <c r="G57" s="882"/>
      <c r="H57" s="883"/>
      <c r="I57" s="883"/>
      <c r="J57" s="883"/>
      <c r="K57" s="884"/>
    </row>
    <row r="58" spans="1:11" ht="15.75" hidden="1" thickBot="1" x14ac:dyDescent="0.3">
      <c r="A58" s="882"/>
      <c r="B58" s="883"/>
      <c r="C58" s="883"/>
      <c r="D58" s="883"/>
      <c r="E58" s="883"/>
      <c r="F58" s="884"/>
      <c r="G58" s="882"/>
      <c r="H58" s="883"/>
      <c r="I58" s="883"/>
      <c r="J58" s="883"/>
      <c r="K58" s="884"/>
    </row>
    <row r="59" spans="1:11" ht="15.75" hidden="1" thickBot="1" x14ac:dyDescent="0.3">
      <c r="A59" s="882"/>
      <c r="B59" s="883"/>
      <c r="C59" s="883"/>
      <c r="D59" s="883"/>
      <c r="E59" s="883"/>
      <c r="F59" s="884"/>
      <c r="G59" s="882"/>
      <c r="H59" s="883"/>
      <c r="I59" s="883"/>
      <c r="J59" s="883"/>
      <c r="K59" s="884"/>
    </row>
    <row r="60" spans="1:11" ht="15.75" hidden="1" thickBot="1" x14ac:dyDescent="0.3">
      <c r="A60" s="882"/>
      <c r="B60" s="883"/>
      <c r="C60" s="883"/>
      <c r="D60" s="883"/>
      <c r="E60" s="883"/>
      <c r="F60" s="884"/>
      <c r="G60" s="882"/>
      <c r="H60" s="883"/>
      <c r="I60" s="883"/>
      <c r="J60" s="883"/>
      <c r="K60" s="884"/>
    </row>
    <row r="61" spans="1:11" ht="15.75" hidden="1" thickBot="1" x14ac:dyDescent="0.3">
      <c r="A61" s="882"/>
      <c r="B61" s="883"/>
      <c r="C61" s="883"/>
      <c r="D61" s="883"/>
      <c r="E61" s="883"/>
      <c r="F61" s="884"/>
      <c r="G61" s="882"/>
      <c r="H61" s="883"/>
      <c r="I61" s="883"/>
      <c r="J61" s="883"/>
      <c r="K61" s="884"/>
    </row>
    <row r="62" spans="1:11" ht="15.75" hidden="1" thickBot="1" x14ac:dyDescent="0.3">
      <c r="A62" s="882"/>
      <c r="B62" s="883"/>
      <c r="C62" s="883"/>
      <c r="D62" s="883"/>
      <c r="E62" s="883"/>
      <c r="F62" s="884"/>
      <c r="G62" s="882"/>
      <c r="H62" s="883"/>
      <c r="I62" s="883"/>
      <c r="J62" s="883"/>
      <c r="K62" s="884"/>
    </row>
    <row r="63" spans="1:11" ht="15.75" hidden="1" thickBot="1" x14ac:dyDescent="0.3">
      <c r="A63" s="882"/>
      <c r="B63" s="883"/>
      <c r="C63" s="883"/>
      <c r="D63" s="883"/>
      <c r="E63" s="883"/>
      <c r="F63" s="884"/>
      <c r="G63" s="882"/>
      <c r="H63" s="883"/>
      <c r="I63" s="883"/>
      <c r="J63" s="883"/>
      <c r="K63" s="884"/>
    </row>
    <row r="64" spans="1:11" ht="14.25" hidden="1" customHeight="1" x14ac:dyDescent="0.25">
      <c r="A64" s="882"/>
      <c r="B64" s="883"/>
      <c r="C64" s="883"/>
      <c r="D64" s="883"/>
      <c r="E64" s="883"/>
      <c r="F64" s="884"/>
      <c r="G64" s="882"/>
      <c r="H64" s="883"/>
      <c r="I64" s="883"/>
      <c r="J64" s="883"/>
      <c r="K64" s="884"/>
    </row>
    <row r="65" spans="1:11" ht="19.5" hidden="1" customHeight="1" x14ac:dyDescent="0.25">
      <c r="A65" s="882"/>
      <c r="B65" s="883"/>
      <c r="C65" s="883"/>
      <c r="D65" s="883"/>
      <c r="E65" s="883"/>
      <c r="F65" s="884"/>
      <c r="G65" s="882"/>
      <c r="H65" s="883"/>
      <c r="I65" s="883"/>
      <c r="J65" s="883"/>
      <c r="K65" s="884"/>
    </row>
    <row r="66" spans="1:11" ht="15.75" hidden="1" thickBot="1" x14ac:dyDescent="0.3">
      <c r="A66" s="882"/>
      <c r="B66" s="883"/>
      <c r="C66" s="883"/>
      <c r="D66" s="883"/>
      <c r="E66" s="883"/>
      <c r="F66" s="884"/>
      <c r="G66" s="882"/>
      <c r="H66" s="883"/>
      <c r="I66" s="883"/>
      <c r="J66" s="883"/>
      <c r="K66" s="884"/>
    </row>
    <row r="67" spans="1:11" ht="15.75" hidden="1" thickBot="1" x14ac:dyDescent="0.3">
      <c r="A67" s="882"/>
      <c r="B67" s="883"/>
      <c r="C67" s="883"/>
      <c r="D67" s="883"/>
      <c r="E67" s="883"/>
      <c r="F67" s="884"/>
      <c r="G67" s="882"/>
      <c r="H67" s="883"/>
      <c r="I67" s="883"/>
      <c r="J67" s="883"/>
      <c r="K67" s="884"/>
    </row>
    <row r="68" spans="1:11" ht="15.75" hidden="1" thickBot="1" x14ac:dyDescent="0.3">
      <c r="A68" s="1020" t="s">
        <v>614</v>
      </c>
      <c r="B68" s="1021"/>
      <c r="C68" s="1021"/>
      <c r="D68" s="1021"/>
      <c r="E68" s="1021"/>
      <c r="F68" s="1022"/>
      <c r="G68" s="1009" t="s">
        <v>615</v>
      </c>
      <c r="H68" s="1015"/>
      <c r="I68" s="1015"/>
      <c r="J68" s="1015"/>
      <c r="K68" s="1016"/>
    </row>
    <row r="69" spans="1:11" ht="15.75" hidden="1" thickBot="1" x14ac:dyDescent="0.3">
      <c r="A69" s="1023"/>
      <c r="B69" s="1024"/>
      <c r="C69" s="1024"/>
      <c r="D69" s="1024"/>
      <c r="E69" s="1024"/>
      <c r="F69" s="1025"/>
      <c r="G69" s="1017"/>
      <c r="H69" s="1018"/>
      <c r="I69" s="1018"/>
      <c r="J69" s="1018"/>
      <c r="K69" s="1019"/>
    </row>
    <row r="70" spans="1:11" x14ac:dyDescent="0.25">
      <c r="A70" s="897" t="s">
        <v>504</v>
      </c>
      <c r="B70" s="898"/>
      <c r="C70" s="898"/>
      <c r="D70" s="898"/>
      <c r="E70" s="898"/>
      <c r="F70" s="899"/>
      <c r="G70" s="897" t="s">
        <v>505</v>
      </c>
      <c r="H70" s="898"/>
      <c r="I70" s="898"/>
      <c r="J70" s="898"/>
      <c r="K70" s="899"/>
    </row>
    <row r="71" spans="1:11" x14ac:dyDescent="0.25">
      <c r="A71" s="882"/>
      <c r="B71" s="883"/>
      <c r="C71" s="883"/>
      <c r="D71" s="883"/>
      <c r="E71" s="883"/>
      <c r="F71" s="884"/>
      <c r="G71" s="882"/>
      <c r="H71" s="883"/>
      <c r="I71" s="883"/>
      <c r="J71" s="883"/>
      <c r="K71" s="884"/>
    </row>
    <row r="72" spans="1:11" x14ac:dyDescent="0.25">
      <c r="A72" s="882"/>
      <c r="B72" s="883"/>
      <c r="C72" s="883"/>
      <c r="D72" s="883"/>
      <c r="E72" s="883"/>
      <c r="F72" s="884"/>
      <c r="G72" s="882"/>
      <c r="H72" s="883"/>
      <c r="I72" s="883"/>
      <c r="J72" s="883"/>
      <c r="K72" s="884"/>
    </row>
    <row r="73" spans="1:11" x14ac:dyDescent="0.25">
      <c r="A73" s="882"/>
      <c r="B73" s="883"/>
      <c r="C73" s="883"/>
      <c r="D73" s="883"/>
      <c r="E73" s="883"/>
      <c r="F73" s="884"/>
      <c r="G73" s="882"/>
      <c r="H73" s="883"/>
      <c r="I73" s="883"/>
      <c r="J73" s="883"/>
      <c r="K73" s="884"/>
    </row>
    <row r="74" spans="1:11" x14ac:dyDescent="0.25">
      <c r="A74" s="882"/>
      <c r="B74" s="883"/>
      <c r="C74" s="883"/>
      <c r="D74" s="883"/>
      <c r="E74" s="883"/>
      <c r="F74" s="884"/>
      <c r="G74" s="882"/>
      <c r="H74" s="883"/>
      <c r="I74" s="883"/>
      <c r="J74" s="883"/>
      <c r="K74" s="884"/>
    </row>
    <row r="75" spans="1:11" x14ac:dyDescent="0.25">
      <c r="A75" s="882"/>
      <c r="B75" s="883"/>
      <c r="C75" s="883"/>
      <c r="D75" s="883"/>
      <c r="E75" s="883"/>
      <c r="F75" s="884"/>
      <c r="G75" s="882"/>
      <c r="H75" s="883"/>
      <c r="I75" s="883"/>
      <c r="J75" s="883"/>
      <c r="K75" s="884"/>
    </row>
    <row r="76" spans="1:11" x14ac:dyDescent="0.25">
      <c r="A76" s="882"/>
      <c r="B76" s="883"/>
      <c r="C76" s="883"/>
      <c r="D76" s="883"/>
      <c r="E76" s="883"/>
      <c r="F76" s="884"/>
      <c r="G76" s="882"/>
      <c r="H76" s="883"/>
      <c r="I76" s="883"/>
      <c r="J76" s="883"/>
      <c r="K76" s="884"/>
    </row>
    <row r="77" spans="1:11" x14ac:dyDescent="0.25">
      <c r="A77" s="882"/>
      <c r="B77" s="883"/>
      <c r="C77" s="883"/>
      <c r="D77" s="883"/>
      <c r="E77" s="883"/>
      <c r="F77" s="884"/>
      <c r="G77" s="882"/>
      <c r="H77" s="883"/>
      <c r="I77" s="883"/>
      <c r="J77" s="883"/>
      <c r="K77" s="884"/>
    </row>
    <row r="78" spans="1:11" x14ac:dyDescent="0.25">
      <c r="A78" s="882"/>
      <c r="B78" s="883"/>
      <c r="C78" s="883"/>
      <c r="D78" s="883"/>
      <c r="E78" s="883"/>
      <c r="F78" s="884"/>
      <c r="G78" s="882"/>
      <c r="H78" s="883"/>
      <c r="I78" s="883"/>
      <c r="J78" s="883"/>
      <c r="K78" s="884"/>
    </row>
    <row r="79" spans="1:11" x14ac:dyDescent="0.25">
      <c r="A79" s="882"/>
      <c r="B79" s="883"/>
      <c r="C79" s="883"/>
      <c r="D79" s="883"/>
      <c r="E79" s="883"/>
      <c r="F79" s="884"/>
      <c r="G79" s="882"/>
      <c r="H79" s="883"/>
      <c r="I79" s="883"/>
      <c r="J79" s="883"/>
      <c r="K79" s="884"/>
    </row>
    <row r="80" spans="1:11" x14ac:dyDescent="0.25">
      <c r="A80" s="882"/>
      <c r="B80" s="883"/>
      <c r="C80" s="883"/>
      <c r="D80" s="883"/>
      <c r="E80" s="883"/>
      <c r="F80" s="884"/>
      <c r="G80" s="882"/>
      <c r="H80" s="883"/>
      <c r="I80" s="883"/>
      <c r="J80" s="883"/>
      <c r="K80" s="884"/>
    </row>
    <row r="81" spans="1:11" x14ac:dyDescent="0.25">
      <c r="A81" s="882"/>
      <c r="B81" s="883"/>
      <c r="C81" s="883"/>
      <c r="D81" s="883"/>
      <c r="E81" s="883"/>
      <c r="F81" s="884"/>
      <c r="G81" s="882"/>
      <c r="H81" s="883"/>
      <c r="I81" s="883"/>
      <c r="J81" s="883"/>
      <c r="K81" s="884"/>
    </row>
    <row r="82" spans="1:11" x14ac:dyDescent="0.25">
      <c r="A82" s="882"/>
      <c r="B82" s="883"/>
      <c r="C82" s="883"/>
      <c r="D82" s="883"/>
      <c r="E82" s="883"/>
      <c r="F82" s="884"/>
      <c r="G82" s="882"/>
      <c r="H82" s="883"/>
      <c r="I82" s="883"/>
      <c r="J82" s="883"/>
      <c r="K82" s="884"/>
    </row>
    <row r="83" spans="1:11" ht="15.75" thickBot="1" x14ac:dyDescent="0.3">
      <c r="A83" s="882"/>
      <c r="B83" s="883"/>
      <c r="C83" s="883"/>
      <c r="D83" s="883"/>
      <c r="E83" s="883"/>
      <c r="F83" s="884"/>
      <c r="G83" s="882"/>
      <c r="H83" s="883"/>
      <c r="I83" s="883"/>
      <c r="J83" s="883"/>
      <c r="K83" s="884"/>
    </row>
    <row r="84" spans="1:11" x14ac:dyDescent="0.25">
      <c r="A84" s="1020" t="s">
        <v>1215</v>
      </c>
      <c r="B84" s="1021"/>
      <c r="C84" s="1021"/>
      <c r="D84" s="1021"/>
      <c r="E84" s="1021"/>
      <c r="F84" s="1022"/>
      <c r="G84" s="1009" t="s">
        <v>1216</v>
      </c>
      <c r="H84" s="1015"/>
      <c r="I84" s="1015"/>
      <c r="J84" s="1015"/>
      <c r="K84" s="1016"/>
    </row>
    <row r="85" spans="1:11" ht="15.75" thickBot="1" x14ac:dyDescent="0.3">
      <c r="A85" s="1023"/>
      <c r="B85" s="1024"/>
      <c r="C85" s="1024"/>
      <c r="D85" s="1024"/>
      <c r="E85" s="1024"/>
      <c r="F85" s="1025"/>
      <c r="G85" s="1017"/>
      <c r="H85" s="1018"/>
      <c r="I85" s="1018"/>
      <c r="J85" s="1018"/>
      <c r="K85" s="1019"/>
    </row>
    <row r="86" spans="1:11" ht="15.75" hidden="1" thickBot="1" x14ac:dyDescent="0.3">
      <c r="A86" s="897" t="s">
        <v>506</v>
      </c>
      <c r="B86" s="898"/>
      <c r="C86" s="898"/>
      <c r="D86" s="898"/>
      <c r="E86" s="898"/>
      <c r="F86" s="899"/>
      <c r="G86" s="897" t="s">
        <v>507</v>
      </c>
      <c r="H86" s="898"/>
      <c r="I86" s="898"/>
      <c r="J86" s="898"/>
      <c r="K86" s="899"/>
    </row>
    <row r="87" spans="1:11" ht="15.75" hidden="1" thickBot="1" x14ac:dyDescent="0.3">
      <c r="A87" s="882"/>
      <c r="B87" s="883"/>
      <c r="C87" s="883"/>
      <c r="D87" s="883"/>
      <c r="E87" s="883"/>
      <c r="F87" s="884"/>
      <c r="G87" s="882"/>
      <c r="H87" s="883"/>
      <c r="I87" s="883"/>
      <c r="J87" s="883"/>
      <c r="K87" s="884"/>
    </row>
    <row r="88" spans="1:11" ht="15.75" hidden="1" thickBot="1" x14ac:dyDescent="0.3">
      <c r="A88" s="882"/>
      <c r="B88" s="883"/>
      <c r="C88" s="883"/>
      <c r="D88" s="883"/>
      <c r="E88" s="883"/>
      <c r="F88" s="884"/>
      <c r="G88" s="882"/>
      <c r="H88" s="883"/>
      <c r="I88" s="883"/>
      <c r="J88" s="883"/>
      <c r="K88" s="884"/>
    </row>
    <row r="89" spans="1:11" ht="15.75" hidden="1" thickBot="1" x14ac:dyDescent="0.3">
      <c r="A89" s="882"/>
      <c r="B89" s="883"/>
      <c r="C89" s="883"/>
      <c r="D89" s="883"/>
      <c r="E89" s="883"/>
      <c r="F89" s="884"/>
      <c r="G89" s="882"/>
      <c r="H89" s="883"/>
      <c r="I89" s="883"/>
      <c r="J89" s="883"/>
      <c r="K89" s="884"/>
    </row>
    <row r="90" spans="1:11" ht="15.75" hidden="1" thickBot="1" x14ac:dyDescent="0.3">
      <c r="A90" s="882"/>
      <c r="B90" s="883"/>
      <c r="C90" s="883"/>
      <c r="D90" s="883"/>
      <c r="E90" s="883"/>
      <c r="F90" s="884"/>
      <c r="G90" s="882"/>
      <c r="H90" s="883"/>
      <c r="I90" s="883"/>
      <c r="J90" s="883"/>
      <c r="K90" s="884"/>
    </row>
    <row r="91" spans="1:11" ht="15.75" hidden="1" thickBot="1" x14ac:dyDescent="0.3">
      <c r="A91" s="882"/>
      <c r="B91" s="883"/>
      <c r="C91" s="883"/>
      <c r="D91" s="883"/>
      <c r="E91" s="883"/>
      <c r="F91" s="884"/>
      <c r="G91" s="882"/>
      <c r="H91" s="883"/>
      <c r="I91" s="883"/>
      <c r="J91" s="883"/>
      <c r="K91" s="884"/>
    </row>
    <row r="92" spans="1:11" ht="15.75" hidden="1" thickBot="1" x14ac:dyDescent="0.3">
      <c r="A92" s="882"/>
      <c r="B92" s="883"/>
      <c r="C92" s="883"/>
      <c r="D92" s="883"/>
      <c r="E92" s="883"/>
      <c r="F92" s="884"/>
      <c r="G92" s="882"/>
      <c r="H92" s="883"/>
      <c r="I92" s="883"/>
      <c r="J92" s="883"/>
      <c r="K92" s="884"/>
    </row>
    <row r="93" spans="1:11" ht="15.75" hidden="1" thickBot="1" x14ac:dyDescent="0.3">
      <c r="A93" s="882"/>
      <c r="B93" s="883"/>
      <c r="C93" s="883"/>
      <c r="D93" s="883"/>
      <c r="E93" s="883"/>
      <c r="F93" s="884"/>
      <c r="G93" s="882"/>
      <c r="H93" s="883"/>
      <c r="I93" s="883"/>
      <c r="J93" s="883"/>
      <c r="K93" s="884"/>
    </row>
    <row r="94" spans="1:11" ht="15.75" hidden="1" thickBot="1" x14ac:dyDescent="0.3">
      <c r="A94" s="882"/>
      <c r="B94" s="883"/>
      <c r="C94" s="883"/>
      <c r="D94" s="883"/>
      <c r="E94" s="883"/>
      <c r="F94" s="884"/>
      <c r="G94" s="882"/>
      <c r="H94" s="883"/>
      <c r="I94" s="883"/>
      <c r="J94" s="883"/>
      <c r="K94" s="884"/>
    </row>
    <row r="95" spans="1:11" ht="15.75" hidden="1" thickBot="1" x14ac:dyDescent="0.3">
      <c r="A95" s="882"/>
      <c r="B95" s="883"/>
      <c r="C95" s="883"/>
      <c r="D95" s="883"/>
      <c r="E95" s="883"/>
      <c r="F95" s="884"/>
      <c r="G95" s="882"/>
      <c r="H95" s="883"/>
      <c r="I95" s="883"/>
      <c r="J95" s="883"/>
      <c r="K95" s="884"/>
    </row>
    <row r="96" spans="1:11" ht="15.75" hidden="1" thickBot="1" x14ac:dyDescent="0.3">
      <c r="A96" s="882"/>
      <c r="B96" s="883"/>
      <c r="C96" s="883"/>
      <c r="D96" s="883"/>
      <c r="E96" s="883"/>
      <c r="F96" s="884"/>
      <c r="G96" s="882"/>
      <c r="H96" s="883"/>
      <c r="I96" s="883"/>
      <c r="J96" s="883"/>
      <c r="K96" s="884"/>
    </row>
    <row r="97" spans="1:11" ht="15.75" hidden="1" thickBot="1" x14ac:dyDescent="0.3">
      <c r="A97" s="882"/>
      <c r="B97" s="883"/>
      <c r="C97" s="883"/>
      <c r="D97" s="883"/>
      <c r="E97" s="883"/>
      <c r="F97" s="884"/>
      <c r="G97" s="882"/>
      <c r="H97" s="883"/>
      <c r="I97" s="883"/>
      <c r="J97" s="883"/>
      <c r="K97" s="884"/>
    </row>
    <row r="98" spans="1:11" ht="15.75" hidden="1" thickBot="1" x14ac:dyDescent="0.3">
      <c r="A98" s="882"/>
      <c r="B98" s="883"/>
      <c r="C98" s="883"/>
      <c r="D98" s="883"/>
      <c r="E98" s="883"/>
      <c r="F98" s="884"/>
      <c r="G98" s="882"/>
      <c r="H98" s="883"/>
      <c r="I98" s="883"/>
      <c r="J98" s="883"/>
      <c r="K98" s="884"/>
    </row>
    <row r="99" spans="1:11" ht="15.75" hidden="1" thickBot="1" x14ac:dyDescent="0.3">
      <c r="A99" s="882"/>
      <c r="B99" s="883"/>
      <c r="C99" s="883"/>
      <c r="D99" s="883"/>
      <c r="E99" s="883"/>
      <c r="F99" s="884"/>
      <c r="G99" s="882"/>
      <c r="H99" s="883"/>
      <c r="I99" s="883"/>
      <c r="J99" s="883"/>
      <c r="K99" s="884"/>
    </row>
    <row r="100" spans="1:11" ht="15.75" hidden="1" thickBot="1" x14ac:dyDescent="0.3">
      <c r="A100" s="1009" t="s">
        <v>832</v>
      </c>
      <c r="B100" s="1015"/>
      <c r="C100" s="1015"/>
      <c r="D100" s="1015"/>
      <c r="E100" s="1015"/>
      <c r="F100" s="1016"/>
      <c r="G100" s="1009" t="s">
        <v>833</v>
      </c>
      <c r="H100" s="1015"/>
      <c r="I100" s="1015"/>
      <c r="J100" s="1015"/>
      <c r="K100" s="1016"/>
    </row>
    <row r="101" spans="1:11" ht="15.75" hidden="1" thickBot="1" x14ac:dyDescent="0.3">
      <c r="A101" s="1017"/>
      <c r="B101" s="1018"/>
      <c r="C101" s="1018"/>
      <c r="D101" s="1018"/>
      <c r="E101" s="1018"/>
      <c r="F101" s="1019"/>
      <c r="G101" s="1017"/>
      <c r="H101" s="1018"/>
      <c r="I101" s="1018"/>
      <c r="J101" s="1018"/>
      <c r="K101" s="1019"/>
    </row>
    <row r="102" spans="1:11" ht="15.75" hidden="1" thickBot="1" x14ac:dyDescent="0.3">
      <c r="A102" s="882" t="s">
        <v>453</v>
      </c>
      <c r="B102" s="883"/>
      <c r="C102" s="883"/>
      <c r="D102" s="883"/>
      <c r="E102" s="883"/>
      <c r="F102" s="884"/>
      <c r="G102" s="882" t="s">
        <v>454</v>
      </c>
      <c r="H102" s="883"/>
      <c r="I102" s="883"/>
      <c r="J102" s="883"/>
      <c r="K102" s="884"/>
    </row>
    <row r="103" spans="1:11" ht="15.75" hidden="1" thickBot="1" x14ac:dyDescent="0.3">
      <c r="A103" s="882"/>
      <c r="B103" s="883"/>
      <c r="C103" s="883"/>
      <c r="D103" s="883"/>
      <c r="E103" s="883"/>
      <c r="F103" s="884"/>
      <c r="G103" s="882"/>
      <c r="H103" s="883"/>
      <c r="I103" s="883"/>
      <c r="J103" s="883"/>
      <c r="K103" s="884"/>
    </row>
    <row r="104" spans="1:11" ht="15.75" hidden="1" thickBot="1" x14ac:dyDescent="0.3">
      <c r="A104" s="882"/>
      <c r="B104" s="883"/>
      <c r="C104" s="883"/>
      <c r="D104" s="883"/>
      <c r="E104" s="883"/>
      <c r="F104" s="884"/>
      <c r="G104" s="882"/>
      <c r="H104" s="883"/>
      <c r="I104" s="883"/>
      <c r="J104" s="883"/>
      <c r="K104" s="884"/>
    </row>
    <row r="105" spans="1:11" ht="15.75" hidden="1" thickBot="1" x14ac:dyDescent="0.3">
      <c r="A105" s="882"/>
      <c r="B105" s="883"/>
      <c r="C105" s="883"/>
      <c r="D105" s="883"/>
      <c r="E105" s="883"/>
      <c r="F105" s="884"/>
      <c r="G105" s="882"/>
      <c r="H105" s="883"/>
      <c r="I105" s="883"/>
      <c r="J105" s="883"/>
      <c r="K105" s="884"/>
    </row>
    <row r="106" spans="1:11" ht="15.75" hidden="1" thickBot="1" x14ac:dyDescent="0.3">
      <c r="A106" s="882"/>
      <c r="B106" s="883"/>
      <c r="C106" s="883"/>
      <c r="D106" s="883"/>
      <c r="E106" s="883"/>
      <c r="F106" s="884"/>
      <c r="G106" s="882"/>
      <c r="H106" s="883"/>
      <c r="I106" s="883"/>
      <c r="J106" s="883"/>
      <c r="K106" s="884"/>
    </row>
    <row r="107" spans="1:11" ht="15.75" hidden="1" thickBot="1" x14ac:dyDescent="0.3">
      <c r="A107" s="882"/>
      <c r="B107" s="883"/>
      <c r="C107" s="883"/>
      <c r="D107" s="883"/>
      <c r="E107" s="883"/>
      <c r="F107" s="884"/>
      <c r="G107" s="882"/>
      <c r="H107" s="883"/>
      <c r="I107" s="883"/>
      <c r="J107" s="883"/>
      <c r="K107" s="884"/>
    </row>
    <row r="108" spans="1:11" ht="15.75" hidden="1" thickBot="1" x14ac:dyDescent="0.3">
      <c r="A108" s="882"/>
      <c r="B108" s="883"/>
      <c r="C108" s="883"/>
      <c r="D108" s="883"/>
      <c r="E108" s="883"/>
      <c r="F108" s="884"/>
      <c r="G108" s="882"/>
      <c r="H108" s="883"/>
      <c r="I108" s="883"/>
      <c r="J108" s="883"/>
      <c r="K108" s="884"/>
    </row>
    <row r="109" spans="1:11" ht="15.75" hidden="1" thickBot="1" x14ac:dyDescent="0.3">
      <c r="A109" s="882"/>
      <c r="B109" s="883"/>
      <c r="C109" s="883"/>
      <c r="D109" s="883"/>
      <c r="E109" s="883"/>
      <c r="F109" s="884"/>
      <c r="G109" s="882"/>
      <c r="H109" s="883"/>
      <c r="I109" s="883"/>
      <c r="J109" s="883"/>
      <c r="K109" s="884"/>
    </row>
    <row r="110" spans="1:11" ht="15.75" hidden="1" thickBot="1" x14ac:dyDescent="0.3">
      <c r="A110" s="882"/>
      <c r="B110" s="883"/>
      <c r="C110" s="883"/>
      <c r="D110" s="883"/>
      <c r="E110" s="883"/>
      <c r="F110" s="884"/>
      <c r="G110" s="882"/>
      <c r="H110" s="883"/>
      <c r="I110" s="883"/>
      <c r="J110" s="883"/>
      <c r="K110" s="884"/>
    </row>
    <row r="111" spans="1:11" ht="15.75" hidden="1" thickBot="1" x14ac:dyDescent="0.3">
      <c r="A111" s="882"/>
      <c r="B111" s="883"/>
      <c r="C111" s="883"/>
      <c r="D111" s="883"/>
      <c r="E111" s="883"/>
      <c r="F111" s="884"/>
      <c r="G111" s="882"/>
      <c r="H111" s="883"/>
      <c r="I111" s="883"/>
      <c r="J111" s="883"/>
      <c r="K111" s="884"/>
    </row>
    <row r="112" spans="1:11" ht="15.75" hidden="1" thickBot="1" x14ac:dyDescent="0.3">
      <c r="A112" s="882"/>
      <c r="B112" s="883"/>
      <c r="C112" s="883"/>
      <c r="D112" s="883"/>
      <c r="E112" s="883"/>
      <c r="F112" s="884"/>
      <c r="G112" s="882"/>
      <c r="H112" s="883"/>
      <c r="I112" s="883"/>
      <c r="J112" s="883"/>
      <c r="K112" s="884"/>
    </row>
    <row r="113" spans="1:11" ht="15.75" hidden="1" thickBot="1" x14ac:dyDescent="0.3">
      <c r="A113" s="882"/>
      <c r="B113" s="883"/>
      <c r="C113" s="883"/>
      <c r="D113" s="883"/>
      <c r="E113" s="883"/>
      <c r="F113" s="884"/>
      <c r="G113" s="882"/>
      <c r="H113" s="883"/>
      <c r="I113" s="883"/>
      <c r="J113" s="883"/>
      <c r="K113" s="884"/>
    </row>
    <row r="114" spans="1:11" ht="15.75" hidden="1" thickBot="1" x14ac:dyDescent="0.3">
      <c r="A114" s="882"/>
      <c r="B114" s="883"/>
      <c r="C114" s="883"/>
      <c r="D114" s="883"/>
      <c r="E114" s="883"/>
      <c r="F114" s="884"/>
      <c r="G114" s="882"/>
      <c r="H114" s="883"/>
      <c r="I114" s="883"/>
      <c r="J114" s="883"/>
      <c r="K114" s="884"/>
    </row>
    <row r="115" spans="1:11" ht="15.75" hidden="1" thickBot="1" x14ac:dyDescent="0.3">
      <c r="A115" s="882"/>
      <c r="B115" s="883"/>
      <c r="C115" s="883"/>
      <c r="D115" s="883"/>
      <c r="E115" s="883"/>
      <c r="F115" s="884"/>
      <c r="G115" s="882"/>
      <c r="H115" s="883"/>
      <c r="I115" s="883"/>
      <c r="J115" s="883"/>
      <c r="K115" s="884"/>
    </row>
    <row r="116" spans="1:11" ht="15.75" hidden="1" thickBot="1" x14ac:dyDescent="0.3">
      <c r="A116" s="1020" t="s">
        <v>612</v>
      </c>
      <c r="B116" s="1021"/>
      <c r="C116" s="1021"/>
      <c r="D116" s="1021"/>
      <c r="E116" s="1021"/>
      <c r="F116" s="1022"/>
      <c r="G116" s="1009" t="s">
        <v>613</v>
      </c>
      <c r="H116" s="1015"/>
      <c r="I116" s="1015"/>
      <c r="J116" s="1015"/>
      <c r="K116" s="1016"/>
    </row>
    <row r="117" spans="1:11" ht="15.75" hidden="1" thickBot="1" x14ac:dyDescent="0.3">
      <c r="A117" s="1023"/>
      <c r="B117" s="1024"/>
      <c r="C117" s="1024"/>
      <c r="D117" s="1024"/>
      <c r="E117" s="1024"/>
      <c r="F117" s="1025"/>
      <c r="G117" s="1017"/>
      <c r="H117" s="1018"/>
      <c r="I117" s="1018"/>
      <c r="J117" s="1018"/>
      <c r="K117" s="1019"/>
    </row>
    <row r="118" spans="1:11" ht="15.75" hidden="1" thickBot="1" x14ac:dyDescent="0.3">
      <c r="A118" s="882" t="s">
        <v>453</v>
      </c>
      <c r="B118" s="883"/>
      <c r="C118" s="883"/>
      <c r="D118" s="883"/>
      <c r="E118" s="883"/>
      <c r="F118" s="884"/>
      <c r="G118" s="882" t="s">
        <v>454</v>
      </c>
      <c r="H118" s="883"/>
      <c r="I118" s="883"/>
      <c r="J118" s="883"/>
      <c r="K118" s="884"/>
    </row>
    <row r="119" spans="1:11" ht="15.75" hidden="1" thickBot="1" x14ac:dyDescent="0.3">
      <c r="A119" s="882"/>
      <c r="B119" s="883"/>
      <c r="C119" s="883"/>
      <c r="D119" s="883"/>
      <c r="E119" s="883"/>
      <c r="F119" s="884"/>
      <c r="G119" s="882"/>
      <c r="H119" s="883"/>
      <c r="I119" s="883"/>
      <c r="J119" s="883"/>
      <c r="K119" s="884"/>
    </row>
    <row r="120" spans="1:11" ht="15.75" hidden="1" thickBot="1" x14ac:dyDescent="0.3">
      <c r="A120" s="882"/>
      <c r="B120" s="883"/>
      <c r="C120" s="883"/>
      <c r="D120" s="883"/>
      <c r="E120" s="883"/>
      <c r="F120" s="884"/>
      <c r="G120" s="882"/>
      <c r="H120" s="883"/>
      <c r="I120" s="883"/>
      <c r="J120" s="883"/>
      <c r="K120" s="884"/>
    </row>
    <row r="121" spans="1:11" ht="15.75" hidden="1" thickBot="1" x14ac:dyDescent="0.3">
      <c r="A121" s="882"/>
      <c r="B121" s="883"/>
      <c r="C121" s="883"/>
      <c r="D121" s="883"/>
      <c r="E121" s="883"/>
      <c r="F121" s="884"/>
      <c r="G121" s="882"/>
      <c r="H121" s="883"/>
      <c r="I121" s="883"/>
      <c r="J121" s="883"/>
      <c r="K121" s="884"/>
    </row>
    <row r="122" spans="1:11" ht="15.75" hidden="1" thickBot="1" x14ac:dyDescent="0.3">
      <c r="A122" s="882"/>
      <c r="B122" s="883"/>
      <c r="C122" s="883"/>
      <c r="D122" s="883"/>
      <c r="E122" s="883"/>
      <c r="F122" s="884"/>
      <c r="G122" s="882"/>
      <c r="H122" s="883"/>
      <c r="I122" s="883"/>
      <c r="J122" s="883"/>
      <c r="K122" s="884"/>
    </row>
    <row r="123" spans="1:11" ht="15.75" hidden="1" thickBot="1" x14ac:dyDescent="0.3">
      <c r="A123" s="882"/>
      <c r="B123" s="883"/>
      <c r="C123" s="883"/>
      <c r="D123" s="883"/>
      <c r="E123" s="883"/>
      <c r="F123" s="884"/>
      <c r="G123" s="882"/>
      <c r="H123" s="883"/>
      <c r="I123" s="883"/>
      <c r="J123" s="883"/>
      <c r="K123" s="884"/>
    </row>
    <row r="124" spans="1:11" ht="15.75" hidden="1" thickBot="1" x14ac:dyDescent="0.3">
      <c r="A124" s="882"/>
      <c r="B124" s="883"/>
      <c r="C124" s="883"/>
      <c r="D124" s="883"/>
      <c r="E124" s="883"/>
      <c r="F124" s="884"/>
      <c r="G124" s="882"/>
      <c r="H124" s="883"/>
      <c r="I124" s="883"/>
      <c r="J124" s="883"/>
      <c r="K124" s="884"/>
    </row>
    <row r="125" spans="1:11" ht="15.75" hidden="1" thickBot="1" x14ac:dyDescent="0.3">
      <c r="A125" s="882"/>
      <c r="B125" s="883"/>
      <c r="C125" s="883"/>
      <c r="D125" s="883"/>
      <c r="E125" s="883"/>
      <c r="F125" s="884"/>
      <c r="G125" s="882"/>
      <c r="H125" s="883"/>
      <c r="I125" s="883"/>
      <c r="J125" s="883"/>
      <c r="K125" s="884"/>
    </row>
    <row r="126" spans="1:11" ht="15.75" hidden="1" thickBot="1" x14ac:dyDescent="0.3">
      <c r="A126" s="882"/>
      <c r="B126" s="883"/>
      <c r="C126" s="883"/>
      <c r="D126" s="883"/>
      <c r="E126" s="883"/>
      <c r="F126" s="884"/>
      <c r="G126" s="882"/>
      <c r="H126" s="883"/>
      <c r="I126" s="883"/>
      <c r="J126" s="883"/>
      <c r="K126" s="884"/>
    </row>
    <row r="127" spans="1:11" ht="15.75" hidden="1" thickBot="1" x14ac:dyDescent="0.3">
      <c r="A127" s="882"/>
      <c r="B127" s="883"/>
      <c r="C127" s="883"/>
      <c r="D127" s="883"/>
      <c r="E127" s="883"/>
      <c r="F127" s="884"/>
      <c r="G127" s="882"/>
      <c r="H127" s="883"/>
      <c r="I127" s="883"/>
      <c r="J127" s="883"/>
      <c r="K127" s="884"/>
    </row>
    <row r="128" spans="1:11" ht="15.75" hidden="1" thickBot="1" x14ac:dyDescent="0.3">
      <c r="A128" s="882"/>
      <c r="B128" s="883"/>
      <c r="C128" s="883"/>
      <c r="D128" s="883"/>
      <c r="E128" s="883"/>
      <c r="F128" s="884"/>
      <c r="G128" s="882"/>
      <c r="H128" s="883"/>
      <c r="I128" s="883"/>
      <c r="J128" s="883"/>
      <c r="K128" s="884"/>
    </row>
    <row r="129" spans="1:11" ht="15.75" hidden="1" thickBot="1" x14ac:dyDescent="0.3">
      <c r="A129" s="882"/>
      <c r="B129" s="883"/>
      <c r="C129" s="883"/>
      <c r="D129" s="883"/>
      <c r="E129" s="883"/>
      <c r="F129" s="884"/>
      <c r="G129" s="882"/>
      <c r="H129" s="883"/>
      <c r="I129" s="883"/>
      <c r="J129" s="883"/>
      <c r="K129" s="884"/>
    </row>
    <row r="130" spans="1:11" ht="15.75" hidden="1" thickBot="1" x14ac:dyDescent="0.3">
      <c r="A130" s="882"/>
      <c r="B130" s="883"/>
      <c r="C130" s="883"/>
      <c r="D130" s="883"/>
      <c r="E130" s="883"/>
      <c r="F130" s="884"/>
      <c r="G130" s="882"/>
      <c r="H130" s="883"/>
      <c r="I130" s="883"/>
      <c r="J130" s="883"/>
      <c r="K130" s="884"/>
    </row>
    <row r="131" spans="1:11" ht="15.75" hidden="1" thickBot="1" x14ac:dyDescent="0.3">
      <c r="A131" s="882"/>
      <c r="B131" s="883"/>
      <c r="C131" s="883"/>
      <c r="D131" s="883"/>
      <c r="E131" s="883"/>
      <c r="F131" s="884"/>
      <c r="G131" s="882"/>
      <c r="H131" s="883"/>
      <c r="I131" s="883"/>
      <c r="J131" s="883"/>
      <c r="K131" s="884"/>
    </row>
    <row r="132" spans="1:11" ht="15.75" hidden="1" thickBot="1" x14ac:dyDescent="0.3">
      <c r="A132" s="1020" t="s">
        <v>1124</v>
      </c>
      <c r="B132" s="1021"/>
      <c r="C132" s="1021"/>
      <c r="D132" s="1021"/>
      <c r="E132" s="1021"/>
      <c r="F132" s="1022"/>
      <c r="G132" s="1009" t="s">
        <v>1125</v>
      </c>
      <c r="H132" s="1015"/>
      <c r="I132" s="1015"/>
      <c r="J132" s="1015"/>
      <c r="K132" s="1016"/>
    </row>
    <row r="133" spans="1:11" ht="15.75" hidden="1" thickBot="1" x14ac:dyDescent="0.3">
      <c r="A133" s="1023"/>
      <c r="B133" s="1024"/>
      <c r="C133" s="1024"/>
      <c r="D133" s="1024"/>
      <c r="E133" s="1024"/>
      <c r="F133" s="1025"/>
      <c r="G133" s="1017"/>
      <c r="H133" s="1018"/>
      <c r="I133" s="1018"/>
      <c r="J133" s="1018"/>
      <c r="K133" s="1019"/>
    </row>
    <row r="134" spans="1:11" x14ac:dyDescent="0.25">
      <c r="A134" s="897" t="s">
        <v>504</v>
      </c>
      <c r="B134" s="898"/>
      <c r="C134" s="898"/>
      <c r="D134" s="898"/>
      <c r="E134" s="898"/>
      <c r="F134" s="899"/>
      <c r="G134" s="897" t="s">
        <v>505</v>
      </c>
      <c r="H134" s="898"/>
      <c r="I134" s="898"/>
      <c r="J134" s="898"/>
      <c r="K134" s="899"/>
    </row>
    <row r="135" spans="1:11" x14ac:dyDescent="0.25">
      <c r="A135" s="882"/>
      <c r="B135" s="883"/>
      <c r="C135" s="883"/>
      <c r="D135" s="883"/>
      <c r="E135" s="883"/>
      <c r="F135" s="884"/>
      <c r="G135" s="882"/>
      <c r="H135" s="883"/>
      <c r="I135" s="883"/>
      <c r="J135" s="883"/>
      <c r="K135" s="884"/>
    </row>
    <row r="136" spans="1:11" x14ac:dyDescent="0.25">
      <c r="A136" s="882"/>
      <c r="B136" s="883"/>
      <c r="C136" s="883"/>
      <c r="D136" s="883"/>
      <c r="E136" s="883"/>
      <c r="F136" s="884"/>
      <c r="G136" s="882"/>
      <c r="H136" s="883"/>
      <c r="I136" s="883"/>
      <c r="J136" s="883"/>
      <c r="K136" s="884"/>
    </row>
    <row r="137" spans="1:11" x14ac:dyDescent="0.25">
      <c r="A137" s="882"/>
      <c r="B137" s="883"/>
      <c r="C137" s="883"/>
      <c r="D137" s="883"/>
      <c r="E137" s="883"/>
      <c r="F137" s="884"/>
      <c r="G137" s="882"/>
      <c r="H137" s="883"/>
      <c r="I137" s="883"/>
      <c r="J137" s="883"/>
      <c r="K137" s="884"/>
    </row>
    <row r="138" spans="1:11" x14ac:dyDescent="0.25">
      <c r="A138" s="882"/>
      <c r="B138" s="883"/>
      <c r="C138" s="883"/>
      <c r="D138" s="883"/>
      <c r="E138" s="883"/>
      <c r="F138" s="884"/>
      <c r="G138" s="882"/>
      <c r="H138" s="883"/>
      <c r="I138" s="883"/>
      <c r="J138" s="883"/>
      <c r="K138" s="884"/>
    </row>
    <row r="139" spans="1:11" x14ac:dyDescent="0.25">
      <c r="A139" s="882"/>
      <c r="B139" s="883"/>
      <c r="C139" s="883"/>
      <c r="D139" s="883"/>
      <c r="E139" s="883"/>
      <c r="F139" s="884"/>
      <c r="G139" s="882"/>
      <c r="H139" s="883"/>
      <c r="I139" s="883"/>
      <c r="J139" s="883"/>
      <c r="K139" s="884"/>
    </row>
    <row r="140" spans="1:11" x14ac:dyDescent="0.25">
      <c r="A140" s="882"/>
      <c r="B140" s="883"/>
      <c r="C140" s="883"/>
      <c r="D140" s="883"/>
      <c r="E140" s="883"/>
      <c r="F140" s="884"/>
      <c r="G140" s="882"/>
      <c r="H140" s="883"/>
      <c r="I140" s="883"/>
      <c r="J140" s="883"/>
      <c r="K140" s="884"/>
    </row>
    <row r="141" spans="1:11" x14ac:dyDescent="0.25">
      <c r="A141" s="882"/>
      <c r="B141" s="883"/>
      <c r="C141" s="883"/>
      <c r="D141" s="883"/>
      <c r="E141" s="883"/>
      <c r="F141" s="884"/>
      <c r="G141" s="882"/>
      <c r="H141" s="883"/>
      <c r="I141" s="883"/>
      <c r="J141" s="883"/>
      <c r="K141" s="884"/>
    </row>
    <row r="142" spans="1:11" x14ac:dyDescent="0.25">
      <c r="A142" s="882"/>
      <c r="B142" s="883"/>
      <c r="C142" s="883"/>
      <c r="D142" s="883"/>
      <c r="E142" s="883"/>
      <c r="F142" s="884"/>
      <c r="G142" s="882"/>
      <c r="H142" s="883"/>
      <c r="I142" s="883"/>
      <c r="J142" s="883"/>
      <c r="K142" s="884"/>
    </row>
    <row r="143" spans="1:11" x14ac:dyDescent="0.25">
      <c r="A143" s="882"/>
      <c r="B143" s="883"/>
      <c r="C143" s="883"/>
      <c r="D143" s="883"/>
      <c r="E143" s="883"/>
      <c r="F143" s="884"/>
      <c r="G143" s="882"/>
      <c r="H143" s="883"/>
      <c r="I143" s="883"/>
      <c r="J143" s="883"/>
      <c r="K143" s="884"/>
    </row>
    <row r="144" spans="1:11" x14ac:dyDescent="0.25">
      <c r="A144" s="882"/>
      <c r="B144" s="883"/>
      <c r="C144" s="883"/>
      <c r="D144" s="883"/>
      <c r="E144" s="883"/>
      <c r="F144" s="884"/>
      <c r="G144" s="882"/>
      <c r="H144" s="883"/>
      <c r="I144" s="883"/>
      <c r="J144" s="883"/>
      <c r="K144" s="884"/>
    </row>
    <row r="145" spans="1:11" x14ac:dyDescent="0.25">
      <c r="A145" s="882"/>
      <c r="B145" s="883"/>
      <c r="C145" s="883"/>
      <c r="D145" s="883"/>
      <c r="E145" s="883"/>
      <c r="F145" s="884"/>
      <c r="G145" s="882"/>
      <c r="H145" s="883"/>
      <c r="I145" s="883"/>
      <c r="J145" s="883"/>
      <c r="K145" s="884"/>
    </row>
    <row r="146" spans="1:11" x14ac:dyDescent="0.25">
      <c r="A146" s="882"/>
      <c r="B146" s="883"/>
      <c r="C146" s="883"/>
      <c r="D146" s="883"/>
      <c r="E146" s="883"/>
      <c r="F146" s="884"/>
      <c r="G146" s="882"/>
      <c r="H146" s="883"/>
      <c r="I146" s="883"/>
      <c r="J146" s="883"/>
      <c r="K146" s="884"/>
    </row>
    <row r="147" spans="1:11" ht="15.75" thickBot="1" x14ac:dyDescent="0.3">
      <c r="A147" s="882"/>
      <c r="B147" s="883"/>
      <c r="C147" s="883"/>
      <c r="D147" s="883"/>
      <c r="E147" s="883"/>
      <c r="F147" s="884"/>
      <c r="G147" s="882"/>
      <c r="H147" s="883"/>
      <c r="I147" s="883"/>
      <c r="J147" s="883"/>
      <c r="K147" s="884"/>
    </row>
    <row r="148" spans="1:11" x14ac:dyDescent="0.25">
      <c r="A148" s="1020" t="s">
        <v>1217</v>
      </c>
      <c r="B148" s="1021"/>
      <c r="C148" s="1021"/>
      <c r="D148" s="1021"/>
      <c r="E148" s="1021"/>
      <c r="F148" s="1022"/>
      <c r="G148" s="1009" t="s">
        <v>1218</v>
      </c>
      <c r="H148" s="1015"/>
      <c r="I148" s="1015"/>
      <c r="J148" s="1015"/>
      <c r="K148" s="1016"/>
    </row>
    <row r="149" spans="1:11" ht="15.75" thickBot="1" x14ac:dyDescent="0.3">
      <c r="A149" s="1023"/>
      <c r="B149" s="1024"/>
      <c r="C149" s="1024"/>
      <c r="D149" s="1024"/>
      <c r="E149" s="1024"/>
      <c r="F149" s="1025"/>
      <c r="G149" s="1017"/>
      <c r="H149" s="1018"/>
      <c r="I149" s="1018"/>
      <c r="J149" s="1018"/>
      <c r="K149" s="1019"/>
    </row>
    <row r="150" spans="1:11" x14ac:dyDescent="0.25">
      <c r="A150" s="897" t="s">
        <v>506</v>
      </c>
      <c r="B150" s="898"/>
      <c r="C150" s="898"/>
      <c r="D150" s="898"/>
      <c r="E150" s="898"/>
      <c r="F150" s="899"/>
      <c r="G150" s="897"/>
      <c r="H150" s="898"/>
      <c r="I150" s="898"/>
      <c r="J150" s="898"/>
      <c r="K150" s="899"/>
    </row>
    <row r="151" spans="1:11" x14ac:dyDescent="0.25">
      <c r="A151" s="882"/>
      <c r="B151" s="883"/>
      <c r="C151" s="883"/>
      <c r="D151" s="883"/>
      <c r="E151" s="883"/>
      <c r="F151" s="884"/>
      <c r="G151" s="882"/>
      <c r="H151" s="883"/>
      <c r="I151" s="883"/>
      <c r="J151" s="883"/>
      <c r="K151" s="884"/>
    </row>
    <row r="152" spans="1:11" x14ac:dyDescent="0.25">
      <c r="A152" s="882"/>
      <c r="B152" s="883"/>
      <c r="C152" s="883"/>
      <c r="D152" s="883"/>
      <c r="E152" s="883"/>
      <c r="F152" s="884"/>
      <c r="G152" s="882"/>
      <c r="H152" s="883"/>
      <c r="I152" s="883"/>
      <c r="J152" s="883"/>
      <c r="K152" s="884"/>
    </row>
    <row r="153" spans="1:11" x14ac:dyDescent="0.25">
      <c r="A153" s="882"/>
      <c r="B153" s="883"/>
      <c r="C153" s="883"/>
      <c r="D153" s="883"/>
      <c r="E153" s="883"/>
      <c r="F153" s="884"/>
      <c r="G153" s="882"/>
      <c r="H153" s="883"/>
      <c r="I153" s="883"/>
      <c r="J153" s="883"/>
      <c r="K153" s="884"/>
    </row>
    <row r="154" spans="1:11" x14ac:dyDescent="0.25">
      <c r="A154" s="882"/>
      <c r="B154" s="883"/>
      <c r="C154" s="883"/>
      <c r="D154" s="883"/>
      <c r="E154" s="883"/>
      <c r="F154" s="884"/>
      <c r="G154" s="882"/>
      <c r="H154" s="883"/>
      <c r="I154" s="883"/>
      <c r="J154" s="883"/>
      <c r="K154" s="884"/>
    </row>
    <row r="155" spans="1:11" x14ac:dyDescent="0.25">
      <c r="A155" s="882"/>
      <c r="B155" s="883"/>
      <c r="C155" s="883"/>
      <c r="D155" s="883"/>
      <c r="E155" s="883"/>
      <c r="F155" s="884"/>
      <c r="G155" s="882"/>
      <c r="H155" s="883"/>
      <c r="I155" s="883"/>
      <c r="J155" s="883"/>
      <c r="K155" s="884"/>
    </row>
    <row r="156" spans="1:11" x14ac:dyDescent="0.25">
      <c r="A156" s="882"/>
      <c r="B156" s="883"/>
      <c r="C156" s="883"/>
      <c r="D156" s="883"/>
      <c r="E156" s="883"/>
      <c r="F156" s="884"/>
      <c r="G156" s="882"/>
      <c r="H156" s="883"/>
      <c r="I156" s="883"/>
      <c r="J156" s="883"/>
      <c r="K156" s="884"/>
    </row>
    <row r="157" spans="1:11" x14ac:dyDescent="0.25">
      <c r="A157" s="882"/>
      <c r="B157" s="883"/>
      <c r="C157" s="883"/>
      <c r="D157" s="883"/>
      <c r="E157" s="883"/>
      <c r="F157" s="884"/>
      <c r="G157" s="882"/>
      <c r="H157" s="883"/>
      <c r="I157" s="883"/>
      <c r="J157" s="883"/>
      <c r="K157" s="884"/>
    </row>
    <row r="158" spans="1:11" x14ac:dyDescent="0.25">
      <c r="A158" s="882"/>
      <c r="B158" s="883"/>
      <c r="C158" s="883"/>
      <c r="D158" s="883"/>
      <c r="E158" s="883"/>
      <c r="F158" s="884"/>
      <c r="G158" s="882"/>
      <c r="H158" s="883"/>
      <c r="I158" s="883"/>
      <c r="J158" s="883"/>
      <c r="K158" s="884"/>
    </row>
    <row r="159" spans="1:11" x14ac:dyDescent="0.25">
      <c r="A159" s="882"/>
      <c r="B159" s="883"/>
      <c r="C159" s="883"/>
      <c r="D159" s="883"/>
      <c r="E159" s="883"/>
      <c r="F159" s="884"/>
      <c r="G159" s="882"/>
      <c r="H159" s="883"/>
      <c r="I159" s="883"/>
      <c r="J159" s="883"/>
      <c r="K159" s="884"/>
    </row>
    <row r="160" spans="1:11" x14ac:dyDescent="0.25">
      <c r="A160" s="882"/>
      <c r="B160" s="883"/>
      <c r="C160" s="883"/>
      <c r="D160" s="883"/>
      <c r="E160" s="883"/>
      <c r="F160" s="884"/>
      <c r="G160" s="882"/>
      <c r="H160" s="883"/>
      <c r="I160" s="883"/>
      <c r="J160" s="883"/>
      <c r="K160" s="884"/>
    </row>
    <row r="161" spans="1:11" x14ac:dyDescent="0.25">
      <c r="A161" s="882"/>
      <c r="B161" s="883"/>
      <c r="C161" s="883"/>
      <c r="D161" s="883"/>
      <c r="E161" s="883"/>
      <c r="F161" s="884"/>
      <c r="G161" s="882"/>
      <c r="H161" s="883"/>
      <c r="I161" s="883"/>
      <c r="J161" s="883"/>
      <c r="K161" s="884"/>
    </row>
    <row r="162" spans="1:11" x14ac:dyDescent="0.25">
      <c r="A162" s="882"/>
      <c r="B162" s="883"/>
      <c r="C162" s="883"/>
      <c r="D162" s="883"/>
      <c r="E162" s="883"/>
      <c r="F162" s="884"/>
      <c r="G162" s="882"/>
      <c r="H162" s="883"/>
      <c r="I162" s="883"/>
      <c r="J162" s="883"/>
      <c r="K162" s="884"/>
    </row>
    <row r="163" spans="1:11" ht="15.75" thickBot="1" x14ac:dyDescent="0.3">
      <c r="A163" s="882"/>
      <c r="B163" s="883"/>
      <c r="C163" s="883"/>
      <c r="D163" s="883"/>
      <c r="E163" s="883"/>
      <c r="F163" s="884"/>
      <c r="G163" s="882"/>
      <c r="H163" s="883"/>
      <c r="I163" s="883"/>
      <c r="J163" s="883"/>
      <c r="K163" s="884"/>
    </row>
    <row r="164" spans="1:11" x14ac:dyDescent="0.25">
      <c r="A164" s="1009" t="s">
        <v>1219</v>
      </c>
      <c r="B164" s="1015"/>
      <c r="C164" s="1015"/>
      <c r="D164" s="1015"/>
      <c r="E164" s="1015"/>
      <c r="F164" s="1016"/>
      <c r="G164" s="1009" t="s">
        <v>1220</v>
      </c>
      <c r="H164" s="1015"/>
      <c r="I164" s="1015"/>
      <c r="J164" s="1015"/>
      <c r="K164" s="1016"/>
    </row>
    <row r="165" spans="1:11" ht="15.75" thickBot="1" x14ac:dyDescent="0.3">
      <c r="A165" s="1017"/>
      <c r="B165" s="1018"/>
      <c r="C165" s="1018"/>
      <c r="D165" s="1018"/>
      <c r="E165" s="1018"/>
      <c r="F165" s="1019"/>
      <c r="G165" s="1017"/>
      <c r="H165" s="1018"/>
      <c r="I165" s="1018"/>
      <c r="J165" s="1018"/>
      <c r="K165" s="1019"/>
    </row>
    <row r="166" spans="1:11" ht="0.75" customHeight="1" thickBot="1" x14ac:dyDescent="0.3">
      <c r="A166" s="1023"/>
      <c r="B166" s="1024"/>
      <c r="C166" s="1024"/>
      <c r="D166" s="1024"/>
      <c r="E166" s="1024"/>
      <c r="F166" s="1025"/>
      <c r="G166" s="1017"/>
      <c r="H166" s="1018"/>
      <c r="I166" s="1018"/>
      <c r="J166" s="1018"/>
      <c r="K166" s="1019"/>
    </row>
    <row r="167" spans="1:11" x14ac:dyDescent="0.25">
      <c r="A167" s="897" t="s">
        <v>504</v>
      </c>
      <c r="B167" s="898"/>
      <c r="C167" s="898"/>
      <c r="D167" s="898"/>
      <c r="E167" s="898"/>
      <c r="F167" s="899"/>
      <c r="G167" s="897" t="s">
        <v>505</v>
      </c>
      <c r="H167" s="898"/>
      <c r="I167" s="898"/>
      <c r="J167" s="898"/>
      <c r="K167" s="899"/>
    </row>
    <row r="168" spans="1:11" x14ac:dyDescent="0.25">
      <c r="A168" s="882"/>
      <c r="B168" s="883"/>
      <c r="C168" s="883"/>
      <c r="D168" s="883"/>
      <c r="E168" s="883"/>
      <c r="F168" s="884"/>
      <c r="G168" s="882"/>
      <c r="H168" s="883"/>
      <c r="I168" s="883"/>
      <c r="J168" s="883"/>
      <c r="K168" s="884"/>
    </row>
    <row r="169" spans="1:11" x14ac:dyDescent="0.25">
      <c r="A169" s="882"/>
      <c r="B169" s="883"/>
      <c r="C169" s="883"/>
      <c r="D169" s="883"/>
      <c r="E169" s="883"/>
      <c r="F169" s="884"/>
      <c r="G169" s="882"/>
      <c r="H169" s="883"/>
      <c r="I169" s="883"/>
      <c r="J169" s="883"/>
      <c r="K169" s="884"/>
    </row>
    <row r="170" spans="1:11" x14ac:dyDescent="0.25">
      <c r="A170" s="882"/>
      <c r="B170" s="883"/>
      <c r="C170" s="883"/>
      <c r="D170" s="883"/>
      <c r="E170" s="883"/>
      <c r="F170" s="884"/>
      <c r="G170" s="882"/>
      <c r="H170" s="883"/>
      <c r="I170" s="883"/>
      <c r="J170" s="883"/>
      <c r="K170" s="884"/>
    </row>
    <row r="171" spans="1:11" x14ac:dyDescent="0.25">
      <c r="A171" s="882"/>
      <c r="B171" s="883"/>
      <c r="C171" s="883"/>
      <c r="D171" s="883"/>
      <c r="E171" s="883"/>
      <c r="F171" s="884"/>
      <c r="G171" s="882"/>
      <c r="H171" s="883"/>
      <c r="I171" s="883"/>
      <c r="J171" s="883"/>
      <c r="K171" s="884"/>
    </row>
    <row r="172" spans="1:11" x14ac:dyDescent="0.25">
      <c r="A172" s="882"/>
      <c r="B172" s="883"/>
      <c r="C172" s="883"/>
      <c r="D172" s="883"/>
      <c r="E172" s="883"/>
      <c r="F172" s="884"/>
      <c r="G172" s="882"/>
      <c r="H172" s="883"/>
      <c r="I172" s="883"/>
      <c r="J172" s="883"/>
      <c r="K172" s="884"/>
    </row>
    <row r="173" spans="1:11" x14ac:dyDescent="0.25">
      <c r="A173" s="882"/>
      <c r="B173" s="883"/>
      <c r="C173" s="883"/>
      <c r="D173" s="883"/>
      <c r="E173" s="883"/>
      <c r="F173" s="884"/>
      <c r="G173" s="882"/>
      <c r="H173" s="883"/>
      <c r="I173" s="883"/>
      <c r="J173" s="883"/>
      <c r="K173" s="884"/>
    </row>
    <row r="174" spans="1:11" x14ac:dyDescent="0.25">
      <c r="A174" s="882"/>
      <c r="B174" s="883"/>
      <c r="C174" s="883"/>
      <c r="D174" s="883"/>
      <c r="E174" s="883"/>
      <c r="F174" s="884"/>
      <c r="G174" s="882"/>
      <c r="H174" s="883"/>
      <c r="I174" s="883"/>
      <c r="J174" s="883"/>
      <c r="K174" s="884"/>
    </row>
    <row r="175" spans="1:11" x14ac:dyDescent="0.25">
      <c r="A175" s="882"/>
      <c r="B175" s="883"/>
      <c r="C175" s="883"/>
      <c r="D175" s="883"/>
      <c r="E175" s="883"/>
      <c r="F175" s="884"/>
      <c r="G175" s="882"/>
      <c r="H175" s="883"/>
      <c r="I175" s="883"/>
      <c r="J175" s="883"/>
      <c r="K175" s="884"/>
    </row>
    <row r="176" spans="1:11" x14ac:dyDescent="0.25">
      <c r="A176" s="882"/>
      <c r="B176" s="883"/>
      <c r="C176" s="883"/>
      <c r="D176" s="883"/>
      <c r="E176" s="883"/>
      <c r="F176" s="884"/>
      <c r="G176" s="882"/>
      <c r="H176" s="883"/>
      <c r="I176" s="883"/>
      <c r="J176" s="883"/>
      <c r="K176" s="884"/>
    </row>
    <row r="177" spans="1:11" x14ac:dyDescent="0.25">
      <c r="A177" s="882"/>
      <c r="B177" s="883"/>
      <c r="C177" s="883"/>
      <c r="D177" s="883"/>
      <c r="E177" s="883"/>
      <c r="F177" s="884"/>
      <c r="G177" s="882"/>
      <c r="H177" s="883"/>
      <c r="I177" s="883"/>
      <c r="J177" s="883"/>
      <c r="K177" s="884"/>
    </row>
    <row r="178" spans="1:11" x14ac:dyDescent="0.25">
      <c r="A178" s="882"/>
      <c r="B178" s="883"/>
      <c r="C178" s="883"/>
      <c r="D178" s="883"/>
      <c r="E178" s="883"/>
      <c r="F178" s="884"/>
      <c r="G178" s="882"/>
      <c r="H178" s="883"/>
      <c r="I178" s="883"/>
      <c r="J178" s="883"/>
      <c r="K178" s="884"/>
    </row>
    <row r="179" spans="1:11" x14ac:dyDescent="0.25">
      <c r="A179" s="882"/>
      <c r="B179" s="883"/>
      <c r="C179" s="883"/>
      <c r="D179" s="883"/>
      <c r="E179" s="883"/>
      <c r="F179" s="884"/>
      <c r="G179" s="882"/>
      <c r="H179" s="883"/>
      <c r="I179" s="883"/>
      <c r="J179" s="883"/>
      <c r="K179" s="884"/>
    </row>
    <row r="180" spans="1:11" ht="15.75" thickBot="1" x14ac:dyDescent="0.3">
      <c r="A180" s="882"/>
      <c r="B180" s="883"/>
      <c r="C180" s="883"/>
      <c r="D180" s="883"/>
      <c r="E180" s="883"/>
      <c r="F180" s="884"/>
      <c r="G180" s="882"/>
      <c r="H180" s="883"/>
      <c r="I180" s="883"/>
      <c r="J180" s="883"/>
      <c r="K180" s="884"/>
    </row>
    <row r="181" spans="1:11" x14ac:dyDescent="0.25">
      <c r="A181" s="1020" t="s">
        <v>1126</v>
      </c>
      <c r="B181" s="1021"/>
      <c r="C181" s="1021"/>
      <c r="D181" s="1021"/>
      <c r="E181" s="1021"/>
      <c r="F181" s="1022"/>
      <c r="G181" s="1009" t="s">
        <v>1221</v>
      </c>
      <c r="H181" s="1015"/>
      <c r="I181" s="1015"/>
      <c r="J181" s="1015"/>
      <c r="K181" s="1016"/>
    </row>
    <row r="182" spans="1:11" ht="15.75" thickBot="1" x14ac:dyDescent="0.3">
      <c r="A182" s="1023"/>
      <c r="B182" s="1024"/>
      <c r="C182" s="1024"/>
      <c r="D182" s="1024"/>
      <c r="E182" s="1024"/>
      <c r="F182" s="1025"/>
      <c r="G182" s="1017"/>
      <c r="H182" s="1018"/>
      <c r="I182" s="1018"/>
      <c r="J182" s="1018"/>
      <c r="K182" s="1019"/>
    </row>
    <row r="183" spans="1:11" ht="15" customHeight="1" x14ac:dyDescent="0.25">
      <c r="A183" s="897" t="s">
        <v>504</v>
      </c>
      <c r="B183" s="898"/>
      <c r="C183" s="898"/>
      <c r="D183" s="898"/>
      <c r="E183" s="898"/>
      <c r="F183" s="899"/>
      <c r="G183" s="897" t="s">
        <v>505</v>
      </c>
      <c r="H183" s="898"/>
      <c r="I183" s="898"/>
      <c r="J183" s="898"/>
      <c r="K183" s="899"/>
    </row>
    <row r="184" spans="1:11" ht="15" customHeight="1" x14ac:dyDescent="0.25">
      <c r="A184" s="882"/>
      <c r="B184" s="883"/>
      <c r="C184" s="883"/>
      <c r="D184" s="883"/>
      <c r="E184" s="883"/>
      <c r="F184" s="884"/>
      <c r="G184" s="882"/>
      <c r="H184" s="883"/>
      <c r="I184" s="883"/>
      <c r="J184" s="883"/>
      <c r="K184" s="884"/>
    </row>
    <row r="185" spans="1:11" ht="15" customHeight="1" x14ac:dyDescent="0.25">
      <c r="A185" s="882"/>
      <c r="B185" s="883"/>
      <c r="C185" s="883"/>
      <c r="D185" s="883"/>
      <c r="E185" s="883"/>
      <c r="F185" s="884"/>
      <c r="G185" s="882"/>
      <c r="H185" s="883"/>
      <c r="I185" s="883"/>
      <c r="J185" s="883"/>
      <c r="K185" s="884"/>
    </row>
    <row r="186" spans="1:11" ht="15" customHeight="1" x14ac:dyDescent="0.25">
      <c r="A186" s="882"/>
      <c r="B186" s="883"/>
      <c r="C186" s="883"/>
      <c r="D186" s="883"/>
      <c r="E186" s="883"/>
      <c r="F186" s="884"/>
      <c r="G186" s="882"/>
      <c r="H186" s="883"/>
      <c r="I186" s="883"/>
      <c r="J186" s="883"/>
      <c r="K186" s="884"/>
    </row>
    <row r="187" spans="1:11" ht="15" customHeight="1" x14ac:dyDescent="0.25">
      <c r="A187" s="882"/>
      <c r="B187" s="883"/>
      <c r="C187" s="883"/>
      <c r="D187" s="883"/>
      <c r="E187" s="883"/>
      <c r="F187" s="884"/>
      <c r="G187" s="882"/>
      <c r="H187" s="883"/>
      <c r="I187" s="883"/>
      <c r="J187" s="883"/>
      <c r="K187" s="884"/>
    </row>
    <row r="188" spans="1:11" ht="15" customHeight="1" x14ac:dyDescent="0.25">
      <c r="A188" s="882"/>
      <c r="B188" s="883"/>
      <c r="C188" s="883"/>
      <c r="D188" s="883"/>
      <c r="E188" s="883"/>
      <c r="F188" s="884"/>
      <c r="G188" s="882"/>
      <c r="H188" s="883"/>
      <c r="I188" s="883"/>
      <c r="J188" s="883"/>
      <c r="K188" s="884"/>
    </row>
    <row r="189" spans="1:11" ht="15" customHeight="1" x14ac:dyDescent="0.25">
      <c r="A189" s="882"/>
      <c r="B189" s="883"/>
      <c r="C189" s="883"/>
      <c r="D189" s="883"/>
      <c r="E189" s="883"/>
      <c r="F189" s="884"/>
      <c r="G189" s="882"/>
      <c r="H189" s="883"/>
      <c r="I189" s="883"/>
      <c r="J189" s="883"/>
      <c r="K189" s="884"/>
    </row>
    <row r="190" spans="1:11" ht="15" customHeight="1" x14ac:dyDescent="0.25">
      <c r="A190" s="882"/>
      <c r="B190" s="883"/>
      <c r="C190" s="883"/>
      <c r="D190" s="883"/>
      <c r="E190" s="883"/>
      <c r="F190" s="884"/>
      <c r="G190" s="882"/>
      <c r="H190" s="883"/>
      <c r="I190" s="883"/>
      <c r="J190" s="883"/>
      <c r="K190" s="884"/>
    </row>
    <row r="191" spans="1:11" ht="15" customHeight="1" x14ac:dyDescent="0.25">
      <c r="A191" s="882"/>
      <c r="B191" s="883"/>
      <c r="C191" s="883"/>
      <c r="D191" s="883"/>
      <c r="E191" s="883"/>
      <c r="F191" s="884"/>
      <c r="G191" s="882"/>
      <c r="H191" s="883"/>
      <c r="I191" s="883"/>
      <c r="J191" s="883"/>
      <c r="K191" s="884"/>
    </row>
    <row r="192" spans="1:11" ht="15" customHeight="1" x14ac:dyDescent="0.25">
      <c r="A192" s="882"/>
      <c r="B192" s="883"/>
      <c r="C192" s="883"/>
      <c r="D192" s="883"/>
      <c r="E192" s="883"/>
      <c r="F192" s="884"/>
      <c r="G192" s="882"/>
      <c r="H192" s="883"/>
      <c r="I192" s="883"/>
      <c r="J192" s="883"/>
      <c r="K192" s="884"/>
    </row>
    <row r="193" spans="1:11" ht="15" customHeight="1" x14ac:dyDescent="0.25">
      <c r="A193" s="882"/>
      <c r="B193" s="883"/>
      <c r="C193" s="883"/>
      <c r="D193" s="883"/>
      <c r="E193" s="883"/>
      <c r="F193" s="884"/>
      <c r="G193" s="882"/>
      <c r="H193" s="883"/>
      <c r="I193" s="883"/>
      <c r="J193" s="883"/>
      <c r="K193" s="884"/>
    </row>
    <row r="194" spans="1:11" ht="15" customHeight="1" x14ac:dyDescent="0.25">
      <c r="A194" s="882"/>
      <c r="B194" s="883"/>
      <c r="C194" s="883"/>
      <c r="D194" s="883"/>
      <c r="E194" s="883"/>
      <c r="F194" s="884"/>
      <c r="G194" s="882"/>
      <c r="H194" s="883"/>
      <c r="I194" s="883"/>
      <c r="J194" s="883"/>
      <c r="K194" s="884"/>
    </row>
    <row r="195" spans="1:11" ht="15" customHeight="1" x14ac:dyDescent="0.25">
      <c r="A195" s="882"/>
      <c r="B195" s="883"/>
      <c r="C195" s="883"/>
      <c r="D195" s="883"/>
      <c r="E195" s="883"/>
      <c r="F195" s="884"/>
      <c r="G195" s="882"/>
      <c r="H195" s="883"/>
      <c r="I195" s="883"/>
      <c r="J195" s="883"/>
      <c r="K195" s="884"/>
    </row>
    <row r="196" spans="1:11" ht="15" customHeight="1" thickBot="1" x14ac:dyDescent="0.3">
      <c r="A196" s="882"/>
      <c r="B196" s="883"/>
      <c r="C196" s="883"/>
      <c r="D196" s="883"/>
      <c r="E196" s="883"/>
      <c r="F196" s="884"/>
      <c r="G196" s="882"/>
      <c r="H196" s="883"/>
      <c r="I196" s="883"/>
      <c r="J196" s="883"/>
      <c r="K196" s="884"/>
    </row>
    <row r="197" spans="1:11" ht="15" customHeight="1" x14ac:dyDescent="0.25">
      <c r="A197" s="1020" t="s">
        <v>1222</v>
      </c>
      <c r="B197" s="1021"/>
      <c r="C197" s="1021"/>
      <c r="D197" s="1021"/>
      <c r="E197" s="1021"/>
      <c r="F197" s="1022"/>
      <c r="G197" s="1009" t="s">
        <v>1223</v>
      </c>
      <c r="H197" s="1015"/>
      <c r="I197" s="1015"/>
      <c r="J197" s="1015"/>
      <c r="K197" s="1016"/>
    </row>
    <row r="198" spans="1:11" ht="15" customHeight="1" thickBot="1" x14ac:dyDescent="0.3">
      <c r="A198" s="1023"/>
      <c r="B198" s="1024"/>
      <c r="C198" s="1024"/>
      <c r="D198" s="1024"/>
      <c r="E198" s="1024"/>
      <c r="F198" s="1025"/>
      <c r="G198" s="1017"/>
      <c r="H198" s="1018"/>
      <c r="I198" s="1018"/>
      <c r="J198" s="1018"/>
      <c r="K198" s="1019"/>
    </row>
    <row r="199" spans="1:11" ht="15" customHeight="1" x14ac:dyDescent="0.25">
      <c r="A199" s="897" t="s">
        <v>504</v>
      </c>
      <c r="B199" s="898"/>
      <c r="C199" s="898"/>
      <c r="D199" s="898"/>
      <c r="E199" s="898"/>
      <c r="F199" s="899"/>
      <c r="G199" s="897" t="s">
        <v>505</v>
      </c>
      <c r="H199" s="898"/>
      <c r="I199" s="898"/>
      <c r="J199" s="898"/>
      <c r="K199" s="899"/>
    </row>
    <row r="200" spans="1:11" ht="15" customHeight="1" x14ac:dyDescent="0.25">
      <c r="A200" s="882"/>
      <c r="B200" s="883"/>
      <c r="C200" s="883"/>
      <c r="D200" s="883"/>
      <c r="E200" s="883"/>
      <c r="F200" s="884"/>
      <c r="G200" s="882"/>
      <c r="H200" s="883"/>
      <c r="I200" s="883"/>
      <c r="J200" s="883"/>
      <c r="K200" s="884"/>
    </row>
    <row r="201" spans="1:11" ht="15" customHeight="1" x14ac:dyDescent="0.25">
      <c r="A201" s="882"/>
      <c r="B201" s="883"/>
      <c r="C201" s="883"/>
      <c r="D201" s="883"/>
      <c r="E201" s="883"/>
      <c r="F201" s="884"/>
      <c r="G201" s="882"/>
      <c r="H201" s="883"/>
      <c r="I201" s="883"/>
      <c r="J201" s="883"/>
      <c r="K201" s="884"/>
    </row>
    <row r="202" spans="1:11" ht="15" customHeight="1" x14ac:dyDescent="0.25">
      <c r="A202" s="882"/>
      <c r="B202" s="883"/>
      <c r="C202" s="883"/>
      <c r="D202" s="883"/>
      <c r="E202" s="883"/>
      <c r="F202" s="884"/>
      <c r="G202" s="882"/>
      <c r="H202" s="883"/>
      <c r="I202" s="883"/>
      <c r="J202" s="883"/>
      <c r="K202" s="884"/>
    </row>
    <row r="203" spans="1:11" ht="15" customHeight="1" x14ac:dyDescent="0.25">
      <c r="A203" s="882"/>
      <c r="B203" s="883"/>
      <c r="C203" s="883"/>
      <c r="D203" s="883"/>
      <c r="E203" s="883"/>
      <c r="F203" s="884"/>
      <c r="G203" s="882"/>
      <c r="H203" s="883"/>
      <c r="I203" s="883"/>
      <c r="J203" s="883"/>
      <c r="K203" s="884"/>
    </row>
    <row r="204" spans="1:11" ht="15" customHeight="1" x14ac:dyDescent="0.25">
      <c r="A204" s="882"/>
      <c r="B204" s="883"/>
      <c r="C204" s="883"/>
      <c r="D204" s="883"/>
      <c r="E204" s="883"/>
      <c r="F204" s="884"/>
      <c r="G204" s="882"/>
      <c r="H204" s="883"/>
      <c r="I204" s="883"/>
      <c r="J204" s="883"/>
      <c r="K204" s="884"/>
    </row>
    <row r="205" spans="1:11" ht="15" customHeight="1" x14ac:dyDescent="0.25">
      <c r="A205" s="882"/>
      <c r="B205" s="883"/>
      <c r="C205" s="883"/>
      <c r="D205" s="883"/>
      <c r="E205" s="883"/>
      <c r="F205" s="884"/>
      <c r="G205" s="882"/>
      <c r="H205" s="883"/>
      <c r="I205" s="883"/>
      <c r="J205" s="883"/>
      <c r="K205" s="884"/>
    </row>
    <row r="206" spans="1:11" ht="15" customHeight="1" x14ac:dyDescent="0.25">
      <c r="A206" s="882"/>
      <c r="B206" s="883"/>
      <c r="C206" s="883"/>
      <c r="D206" s="883"/>
      <c r="E206" s="883"/>
      <c r="F206" s="884"/>
      <c r="G206" s="882"/>
      <c r="H206" s="883"/>
      <c r="I206" s="883"/>
      <c r="J206" s="883"/>
      <c r="K206" s="884"/>
    </row>
    <row r="207" spans="1:11" ht="15" customHeight="1" x14ac:dyDescent="0.25">
      <c r="A207" s="882"/>
      <c r="B207" s="883"/>
      <c r="C207" s="883"/>
      <c r="D207" s="883"/>
      <c r="E207" s="883"/>
      <c r="F207" s="884"/>
      <c r="G207" s="882"/>
      <c r="H207" s="883"/>
      <c r="I207" s="883"/>
      <c r="J207" s="883"/>
      <c r="K207" s="884"/>
    </row>
    <row r="208" spans="1:11" ht="15" customHeight="1" x14ac:dyDescent="0.25">
      <c r="A208" s="882"/>
      <c r="B208" s="883"/>
      <c r="C208" s="883"/>
      <c r="D208" s="883"/>
      <c r="E208" s="883"/>
      <c r="F208" s="884"/>
      <c r="G208" s="882"/>
      <c r="H208" s="883"/>
      <c r="I208" s="883"/>
      <c r="J208" s="883"/>
      <c r="K208" s="884"/>
    </row>
    <row r="209" spans="1:11" ht="15" customHeight="1" x14ac:dyDescent="0.25">
      <c r="A209" s="882"/>
      <c r="B209" s="883"/>
      <c r="C209" s="883"/>
      <c r="D209" s="883"/>
      <c r="E209" s="883"/>
      <c r="F209" s="884"/>
      <c r="G209" s="882"/>
      <c r="H209" s="883"/>
      <c r="I209" s="883"/>
      <c r="J209" s="883"/>
      <c r="K209" s="884"/>
    </row>
    <row r="210" spans="1:11" ht="15" customHeight="1" x14ac:dyDescent="0.25">
      <c r="A210" s="882"/>
      <c r="B210" s="883"/>
      <c r="C210" s="883"/>
      <c r="D210" s="883"/>
      <c r="E210" s="883"/>
      <c r="F210" s="884"/>
      <c r="G210" s="882"/>
      <c r="H210" s="883"/>
      <c r="I210" s="883"/>
      <c r="J210" s="883"/>
      <c r="K210" s="884"/>
    </row>
    <row r="211" spans="1:11" ht="15" customHeight="1" x14ac:dyDescent="0.25">
      <c r="A211" s="882"/>
      <c r="B211" s="883"/>
      <c r="C211" s="883"/>
      <c r="D211" s="883"/>
      <c r="E211" s="883"/>
      <c r="F211" s="884"/>
      <c r="G211" s="882"/>
      <c r="H211" s="883"/>
      <c r="I211" s="883"/>
      <c r="J211" s="883"/>
      <c r="K211" s="884"/>
    </row>
    <row r="212" spans="1:11" ht="15" customHeight="1" thickBot="1" x14ac:dyDescent="0.3">
      <c r="A212" s="882"/>
      <c r="B212" s="883"/>
      <c r="C212" s="883"/>
      <c r="D212" s="883"/>
      <c r="E212" s="883"/>
      <c r="F212" s="884"/>
      <c r="G212" s="882"/>
      <c r="H212" s="883"/>
      <c r="I212" s="883"/>
      <c r="J212" s="883"/>
      <c r="K212" s="884"/>
    </row>
    <row r="213" spans="1:11" ht="15" customHeight="1" x14ac:dyDescent="0.25">
      <c r="A213" s="1020" t="s">
        <v>1224</v>
      </c>
      <c r="B213" s="1021"/>
      <c r="C213" s="1021"/>
      <c r="D213" s="1021"/>
      <c r="E213" s="1021"/>
      <c r="F213" s="1022"/>
      <c r="G213" s="1009" t="s">
        <v>1225</v>
      </c>
      <c r="H213" s="1015"/>
      <c r="I213" s="1015"/>
      <c r="J213" s="1015"/>
      <c r="K213" s="1016"/>
    </row>
    <row r="214" spans="1:11" ht="15" customHeight="1" thickBot="1" x14ac:dyDescent="0.3">
      <c r="A214" s="1023"/>
      <c r="B214" s="1024"/>
      <c r="C214" s="1024"/>
      <c r="D214" s="1024"/>
      <c r="E214" s="1024"/>
      <c r="F214" s="1025"/>
      <c r="G214" s="1017"/>
      <c r="H214" s="1018"/>
      <c r="I214" s="1018"/>
      <c r="J214" s="1018"/>
      <c r="K214" s="1019"/>
    </row>
    <row r="215" spans="1:11" hidden="1" x14ac:dyDescent="0.25">
      <c r="A215" s="897" t="s">
        <v>506</v>
      </c>
      <c r="B215" s="898"/>
      <c r="C215" s="898"/>
      <c r="D215" s="898"/>
      <c r="E215" s="898"/>
      <c r="F215" s="899"/>
      <c r="G215" s="897" t="s">
        <v>507</v>
      </c>
      <c r="H215" s="898"/>
      <c r="I215" s="898"/>
      <c r="J215" s="898"/>
      <c r="K215" s="899"/>
    </row>
    <row r="216" spans="1:11" hidden="1" x14ac:dyDescent="0.25">
      <c r="A216" s="882"/>
      <c r="B216" s="883"/>
      <c r="C216" s="883"/>
      <c r="D216" s="883"/>
      <c r="E216" s="883"/>
      <c r="F216" s="884"/>
      <c r="G216" s="882"/>
      <c r="H216" s="883"/>
      <c r="I216" s="883"/>
      <c r="J216" s="883"/>
      <c r="K216" s="884"/>
    </row>
    <row r="217" spans="1:11" hidden="1" x14ac:dyDescent="0.25">
      <c r="A217" s="882"/>
      <c r="B217" s="883"/>
      <c r="C217" s="883"/>
      <c r="D217" s="883"/>
      <c r="E217" s="883"/>
      <c r="F217" s="884"/>
      <c r="G217" s="882"/>
      <c r="H217" s="883"/>
      <c r="I217" s="883"/>
      <c r="J217" s="883"/>
      <c r="K217" s="884"/>
    </row>
    <row r="218" spans="1:11" hidden="1" x14ac:dyDescent="0.25">
      <c r="A218" s="882"/>
      <c r="B218" s="883"/>
      <c r="C218" s="883"/>
      <c r="D218" s="883"/>
      <c r="E218" s="883"/>
      <c r="F218" s="884"/>
      <c r="G218" s="882"/>
      <c r="H218" s="883"/>
      <c r="I218" s="883"/>
      <c r="J218" s="883"/>
      <c r="K218" s="884"/>
    </row>
    <row r="219" spans="1:11" hidden="1" x14ac:dyDescent="0.25">
      <c r="A219" s="882"/>
      <c r="B219" s="883"/>
      <c r="C219" s="883"/>
      <c r="D219" s="883"/>
      <c r="E219" s="883"/>
      <c r="F219" s="884"/>
      <c r="G219" s="882"/>
      <c r="H219" s="883"/>
      <c r="I219" s="883"/>
      <c r="J219" s="883"/>
      <c r="K219" s="884"/>
    </row>
    <row r="220" spans="1:11" hidden="1" x14ac:dyDescent="0.25">
      <c r="A220" s="882"/>
      <c r="B220" s="883"/>
      <c r="C220" s="883"/>
      <c r="D220" s="883"/>
      <c r="E220" s="883"/>
      <c r="F220" s="884"/>
      <c r="G220" s="882"/>
      <c r="H220" s="883"/>
      <c r="I220" s="883"/>
      <c r="J220" s="883"/>
      <c r="K220" s="884"/>
    </row>
    <row r="221" spans="1:11" hidden="1" x14ac:dyDescent="0.25">
      <c r="A221" s="882"/>
      <c r="B221" s="883"/>
      <c r="C221" s="883"/>
      <c r="D221" s="883"/>
      <c r="E221" s="883"/>
      <c r="F221" s="884"/>
      <c r="G221" s="882"/>
      <c r="H221" s="883"/>
      <c r="I221" s="883"/>
      <c r="J221" s="883"/>
      <c r="K221" s="884"/>
    </row>
    <row r="222" spans="1:11" hidden="1" x14ac:dyDescent="0.25">
      <c r="A222" s="882"/>
      <c r="B222" s="883"/>
      <c r="C222" s="883"/>
      <c r="D222" s="883"/>
      <c r="E222" s="883"/>
      <c r="F222" s="884"/>
      <c r="G222" s="882"/>
      <c r="H222" s="883"/>
      <c r="I222" s="883"/>
      <c r="J222" s="883"/>
      <c r="K222" s="884"/>
    </row>
    <row r="223" spans="1:11" hidden="1" x14ac:dyDescent="0.25">
      <c r="A223" s="882"/>
      <c r="B223" s="883"/>
      <c r="C223" s="883"/>
      <c r="D223" s="883"/>
      <c r="E223" s="883"/>
      <c r="F223" s="884"/>
      <c r="G223" s="882"/>
      <c r="H223" s="883"/>
      <c r="I223" s="883"/>
      <c r="J223" s="883"/>
      <c r="K223" s="884"/>
    </row>
    <row r="224" spans="1:11" hidden="1" x14ac:dyDescent="0.25">
      <c r="A224" s="882"/>
      <c r="B224" s="883"/>
      <c r="C224" s="883"/>
      <c r="D224" s="883"/>
      <c r="E224" s="883"/>
      <c r="F224" s="884"/>
      <c r="G224" s="882"/>
      <c r="H224" s="883"/>
      <c r="I224" s="883"/>
      <c r="J224" s="883"/>
      <c r="K224" s="884"/>
    </row>
    <row r="225" spans="1:11" hidden="1" x14ac:dyDescent="0.25">
      <c r="A225" s="882"/>
      <c r="B225" s="883"/>
      <c r="C225" s="883"/>
      <c r="D225" s="883"/>
      <c r="E225" s="883"/>
      <c r="F225" s="884"/>
      <c r="G225" s="882"/>
      <c r="H225" s="883"/>
      <c r="I225" s="883"/>
      <c r="J225" s="883"/>
      <c r="K225" s="884"/>
    </row>
    <row r="226" spans="1:11" hidden="1" x14ac:dyDescent="0.25">
      <c r="A226" s="882"/>
      <c r="B226" s="883"/>
      <c r="C226" s="883"/>
      <c r="D226" s="883"/>
      <c r="E226" s="883"/>
      <c r="F226" s="884"/>
      <c r="G226" s="882"/>
      <c r="H226" s="883"/>
      <c r="I226" s="883"/>
      <c r="J226" s="883"/>
      <c r="K226" s="884"/>
    </row>
    <row r="227" spans="1:11" hidden="1" x14ac:dyDescent="0.25">
      <c r="A227" s="882"/>
      <c r="B227" s="883"/>
      <c r="C227" s="883"/>
      <c r="D227" s="883"/>
      <c r="E227" s="883"/>
      <c r="F227" s="884"/>
      <c r="G227" s="882"/>
      <c r="H227" s="883"/>
      <c r="I227" s="883"/>
      <c r="J227" s="883"/>
      <c r="K227" s="884"/>
    </row>
    <row r="228" spans="1:11" hidden="1" x14ac:dyDescent="0.25">
      <c r="A228" s="882"/>
      <c r="B228" s="883"/>
      <c r="C228" s="883"/>
      <c r="D228" s="883"/>
      <c r="E228" s="883"/>
      <c r="F228" s="884"/>
      <c r="G228" s="882"/>
      <c r="H228" s="883"/>
      <c r="I228" s="883"/>
      <c r="J228" s="883"/>
      <c r="K228" s="884"/>
    </row>
    <row r="229" spans="1:11" hidden="1" x14ac:dyDescent="0.25">
      <c r="A229" s="1009" t="s">
        <v>553</v>
      </c>
      <c r="B229" s="1015"/>
      <c r="C229" s="1015"/>
      <c r="D229" s="1015"/>
      <c r="E229" s="1015"/>
      <c r="F229" s="1016"/>
      <c r="G229" s="1009" t="s">
        <v>554</v>
      </c>
      <c r="H229" s="1015"/>
      <c r="I229" s="1015"/>
      <c r="J229" s="1015"/>
      <c r="K229" s="1016"/>
    </row>
    <row r="230" spans="1:11" ht="15.75" hidden="1" thickBot="1" x14ac:dyDescent="0.3">
      <c r="A230" s="1017"/>
      <c r="B230" s="1018"/>
      <c r="C230" s="1018"/>
      <c r="D230" s="1018"/>
      <c r="E230" s="1018"/>
      <c r="F230" s="1019"/>
      <c r="G230" s="1017"/>
      <c r="H230" s="1018"/>
      <c r="I230" s="1018"/>
      <c r="J230" s="1018"/>
      <c r="K230" s="1019"/>
    </row>
    <row r="231" spans="1:11" hidden="1" x14ac:dyDescent="0.25">
      <c r="A231" s="882" t="s">
        <v>453</v>
      </c>
      <c r="B231" s="883"/>
      <c r="C231" s="883"/>
      <c r="D231" s="883"/>
      <c r="E231" s="883"/>
      <c r="F231" s="884"/>
      <c r="G231" s="882" t="s">
        <v>454</v>
      </c>
      <c r="H231" s="883"/>
      <c r="I231" s="883"/>
      <c r="J231" s="883"/>
      <c r="K231" s="884"/>
    </row>
    <row r="232" spans="1:11" hidden="1" x14ac:dyDescent="0.25">
      <c r="A232" s="882"/>
      <c r="B232" s="883"/>
      <c r="C232" s="883"/>
      <c r="D232" s="883"/>
      <c r="E232" s="883"/>
      <c r="F232" s="884"/>
      <c r="G232" s="882"/>
      <c r="H232" s="883"/>
      <c r="I232" s="883"/>
      <c r="J232" s="883"/>
      <c r="K232" s="884"/>
    </row>
    <row r="233" spans="1:11" hidden="1" x14ac:dyDescent="0.25">
      <c r="A233" s="882"/>
      <c r="B233" s="883"/>
      <c r="C233" s="883"/>
      <c r="D233" s="883"/>
      <c r="E233" s="883"/>
      <c r="F233" s="884"/>
      <c r="G233" s="882"/>
      <c r="H233" s="883"/>
      <c r="I233" s="883"/>
      <c r="J233" s="883"/>
      <c r="K233" s="884"/>
    </row>
    <row r="234" spans="1:11" hidden="1" x14ac:dyDescent="0.25">
      <c r="A234" s="882"/>
      <c r="B234" s="883"/>
      <c r="C234" s="883"/>
      <c r="D234" s="883"/>
      <c r="E234" s="883"/>
      <c r="F234" s="884"/>
      <c r="G234" s="882"/>
      <c r="H234" s="883"/>
      <c r="I234" s="883"/>
      <c r="J234" s="883"/>
      <c r="K234" s="884"/>
    </row>
    <row r="235" spans="1:11" hidden="1" x14ac:dyDescent="0.25">
      <c r="A235" s="882"/>
      <c r="B235" s="883"/>
      <c r="C235" s="883"/>
      <c r="D235" s="883"/>
      <c r="E235" s="883"/>
      <c r="F235" s="884"/>
      <c r="G235" s="882"/>
      <c r="H235" s="883"/>
      <c r="I235" s="883"/>
      <c r="J235" s="883"/>
      <c r="K235" s="884"/>
    </row>
    <row r="236" spans="1:11" hidden="1" x14ac:dyDescent="0.25">
      <c r="A236" s="882"/>
      <c r="B236" s="883"/>
      <c r="C236" s="883"/>
      <c r="D236" s="883"/>
      <c r="E236" s="883"/>
      <c r="F236" s="884"/>
      <c r="G236" s="882"/>
      <c r="H236" s="883"/>
      <c r="I236" s="883"/>
      <c r="J236" s="883"/>
      <c r="K236" s="884"/>
    </row>
    <row r="237" spans="1:11" hidden="1" x14ac:dyDescent="0.25">
      <c r="A237" s="882"/>
      <c r="B237" s="883"/>
      <c r="C237" s="883"/>
      <c r="D237" s="883"/>
      <c r="E237" s="883"/>
      <c r="F237" s="884"/>
      <c r="G237" s="882"/>
      <c r="H237" s="883"/>
      <c r="I237" s="883"/>
      <c r="J237" s="883"/>
      <c r="K237" s="884"/>
    </row>
    <row r="238" spans="1:11" hidden="1" x14ac:dyDescent="0.25">
      <c r="A238" s="882"/>
      <c r="B238" s="883"/>
      <c r="C238" s="883"/>
      <c r="D238" s="883"/>
      <c r="E238" s="883"/>
      <c r="F238" s="884"/>
      <c r="G238" s="882"/>
      <c r="H238" s="883"/>
      <c r="I238" s="883"/>
      <c r="J238" s="883"/>
      <c r="K238" s="884"/>
    </row>
    <row r="239" spans="1:11" hidden="1" x14ac:dyDescent="0.25">
      <c r="A239" s="882"/>
      <c r="B239" s="883"/>
      <c r="C239" s="883"/>
      <c r="D239" s="883"/>
      <c r="E239" s="883"/>
      <c r="F239" s="884"/>
      <c r="G239" s="882"/>
      <c r="H239" s="883"/>
      <c r="I239" s="883"/>
      <c r="J239" s="883"/>
      <c r="K239" s="884"/>
    </row>
    <row r="240" spans="1:11" hidden="1" x14ac:dyDescent="0.25">
      <c r="A240" s="882"/>
      <c r="B240" s="883"/>
      <c r="C240" s="883"/>
      <c r="D240" s="883"/>
      <c r="E240" s="883"/>
      <c r="F240" s="884"/>
      <c r="G240" s="882"/>
      <c r="H240" s="883"/>
      <c r="I240" s="883"/>
      <c r="J240" s="883"/>
      <c r="K240" s="884"/>
    </row>
    <row r="241" spans="1:11" hidden="1" x14ac:dyDescent="0.25">
      <c r="A241" s="882"/>
      <c r="B241" s="883"/>
      <c r="C241" s="883"/>
      <c r="D241" s="883"/>
      <c r="E241" s="883"/>
      <c r="F241" s="884"/>
      <c r="G241" s="882"/>
      <c r="H241" s="883"/>
      <c r="I241" s="883"/>
      <c r="J241" s="883"/>
      <c r="K241" s="884"/>
    </row>
    <row r="242" spans="1:11" hidden="1" x14ac:dyDescent="0.25">
      <c r="A242" s="882"/>
      <c r="B242" s="883"/>
      <c r="C242" s="883"/>
      <c r="D242" s="883"/>
      <c r="E242" s="883"/>
      <c r="F242" s="884"/>
      <c r="G242" s="882"/>
      <c r="H242" s="883"/>
      <c r="I242" s="883"/>
      <c r="J242" s="883"/>
      <c r="K242" s="884"/>
    </row>
    <row r="243" spans="1:11" hidden="1" x14ac:dyDescent="0.25">
      <c r="A243" s="882"/>
      <c r="B243" s="883"/>
      <c r="C243" s="883"/>
      <c r="D243" s="883"/>
      <c r="E243" s="883"/>
      <c r="F243" s="884"/>
      <c r="G243" s="882"/>
      <c r="H243" s="883"/>
      <c r="I243" s="883"/>
      <c r="J243" s="883"/>
      <c r="K243" s="884"/>
    </row>
    <row r="244" spans="1:11" hidden="1" x14ac:dyDescent="0.25">
      <c r="A244" s="882"/>
      <c r="B244" s="883"/>
      <c r="C244" s="883"/>
      <c r="D244" s="883"/>
      <c r="E244" s="883"/>
      <c r="F244" s="884"/>
      <c r="G244" s="882"/>
      <c r="H244" s="883"/>
      <c r="I244" s="883"/>
      <c r="J244" s="883"/>
      <c r="K244" s="884"/>
    </row>
    <row r="245" spans="1:11" hidden="1" x14ac:dyDescent="0.25">
      <c r="A245" s="1020" t="s">
        <v>555</v>
      </c>
      <c r="B245" s="1021"/>
      <c r="C245" s="1021"/>
      <c r="D245" s="1021"/>
      <c r="E245" s="1021"/>
      <c r="F245" s="1022"/>
      <c r="G245" s="1009" t="s">
        <v>556</v>
      </c>
      <c r="H245" s="1015"/>
      <c r="I245" s="1015"/>
      <c r="J245" s="1015"/>
      <c r="K245" s="1016"/>
    </row>
    <row r="246" spans="1:11" ht="15.75" hidden="1" thickBot="1" x14ac:dyDescent="0.3">
      <c r="A246" s="1023"/>
      <c r="B246" s="1024"/>
      <c r="C246" s="1024"/>
      <c r="D246" s="1024"/>
      <c r="E246" s="1024"/>
      <c r="F246" s="1025"/>
      <c r="G246" s="1017"/>
      <c r="H246" s="1018"/>
      <c r="I246" s="1018"/>
      <c r="J246" s="1018"/>
      <c r="K246" s="1019"/>
    </row>
    <row r="247" spans="1:11" ht="15" hidden="1" customHeight="1" x14ac:dyDescent="0.25">
      <c r="A247" s="311" t="s">
        <v>504</v>
      </c>
      <c r="B247" s="312"/>
      <c r="C247" s="312"/>
      <c r="D247" s="312"/>
      <c r="E247" s="312"/>
      <c r="F247" s="313"/>
      <c r="G247" s="311" t="s">
        <v>505</v>
      </c>
      <c r="H247" s="312"/>
      <c r="I247" s="312"/>
      <c r="J247" s="312"/>
      <c r="K247" s="313"/>
    </row>
    <row r="248" spans="1:11" ht="15" hidden="1" customHeight="1" x14ac:dyDescent="0.25">
      <c r="A248" s="314"/>
      <c r="B248" s="315"/>
      <c r="C248" s="315"/>
      <c r="D248" s="315"/>
      <c r="E248" s="315"/>
      <c r="F248" s="316"/>
      <c r="G248" s="314"/>
      <c r="H248" s="315"/>
      <c r="I248" s="315"/>
      <c r="J248" s="315"/>
      <c r="K248" s="316"/>
    </row>
    <row r="249" spans="1:11" ht="15" hidden="1" customHeight="1" x14ac:dyDescent="0.25">
      <c r="A249" s="314"/>
      <c r="B249" s="315"/>
      <c r="C249" s="315"/>
      <c r="D249" s="315"/>
      <c r="E249" s="315"/>
      <c r="F249" s="316"/>
      <c r="G249" s="314"/>
      <c r="H249" s="315"/>
      <c r="I249" s="315"/>
      <c r="J249" s="315"/>
      <c r="K249" s="316"/>
    </row>
    <row r="250" spans="1:11" ht="15" hidden="1" customHeight="1" x14ac:dyDescent="0.25">
      <c r="A250" s="314"/>
      <c r="B250" s="315"/>
      <c r="C250" s="315"/>
      <c r="D250" s="315"/>
      <c r="E250" s="315"/>
      <c r="F250" s="316"/>
      <c r="G250" s="314"/>
      <c r="H250" s="315"/>
      <c r="I250" s="315"/>
      <c r="J250" s="315"/>
      <c r="K250" s="316"/>
    </row>
    <row r="251" spans="1:11" ht="15" hidden="1" customHeight="1" x14ac:dyDescent="0.25">
      <c r="A251" s="314"/>
      <c r="B251" s="315"/>
      <c r="C251" s="315"/>
      <c r="D251" s="315"/>
      <c r="E251" s="315"/>
      <c r="F251" s="316"/>
      <c r="G251" s="314"/>
      <c r="H251" s="315"/>
      <c r="I251" s="315"/>
      <c r="J251" s="315"/>
      <c r="K251" s="316"/>
    </row>
    <row r="252" spans="1:11" ht="15" hidden="1" customHeight="1" x14ac:dyDescent="0.25">
      <c r="A252" s="314"/>
      <c r="B252" s="315"/>
      <c r="C252" s="315"/>
      <c r="D252" s="315"/>
      <c r="E252" s="315"/>
      <c r="F252" s="316"/>
      <c r="G252" s="314"/>
      <c r="H252" s="315"/>
      <c r="I252" s="315"/>
      <c r="J252" s="315"/>
      <c r="K252" s="316"/>
    </row>
    <row r="253" spans="1:11" ht="15" hidden="1" customHeight="1" x14ac:dyDescent="0.25">
      <c r="A253" s="314"/>
      <c r="B253" s="315"/>
      <c r="C253" s="315"/>
      <c r="D253" s="315"/>
      <c r="E253" s="315"/>
      <c r="F253" s="316"/>
      <c r="G253" s="314"/>
      <c r="H253" s="315"/>
      <c r="I253" s="315"/>
      <c r="J253" s="315"/>
      <c r="K253" s="316"/>
    </row>
    <row r="254" spans="1:11" ht="15" hidden="1" customHeight="1" x14ac:dyDescent="0.25">
      <c r="A254" s="314"/>
      <c r="B254" s="315"/>
      <c r="C254" s="315"/>
      <c r="D254" s="315"/>
      <c r="E254" s="315"/>
      <c r="F254" s="316"/>
      <c r="G254" s="314"/>
      <c r="H254" s="315"/>
      <c r="I254" s="315"/>
      <c r="J254" s="315"/>
      <c r="K254" s="316"/>
    </row>
    <row r="255" spans="1:11" ht="15" hidden="1" customHeight="1" x14ac:dyDescent="0.25">
      <c r="A255" s="314"/>
      <c r="B255" s="315"/>
      <c r="C255" s="315"/>
      <c r="D255" s="315"/>
      <c r="E255" s="315"/>
      <c r="F255" s="316"/>
      <c r="G255" s="314"/>
      <c r="H255" s="315"/>
      <c r="I255" s="315"/>
      <c r="J255" s="315"/>
      <c r="K255" s="316"/>
    </row>
    <row r="256" spans="1:11" ht="15" hidden="1" customHeight="1" x14ac:dyDescent="0.25">
      <c r="A256" s="314"/>
      <c r="B256" s="315"/>
      <c r="C256" s="315"/>
      <c r="D256" s="315"/>
      <c r="E256" s="315"/>
      <c r="F256" s="316"/>
      <c r="G256" s="314"/>
      <c r="H256" s="315"/>
      <c r="I256" s="315"/>
      <c r="J256" s="315"/>
      <c r="K256" s="316"/>
    </row>
    <row r="257" spans="1:11" ht="15" hidden="1" customHeight="1" x14ac:dyDescent="0.25">
      <c r="A257" s="314"/>
      <c r="B257" s="315"/>
      <c r="C257" s="315"/>
      <c r="D257" s="315"/>
      <c r="E257" s="315"/>
      <c r="F257" s="316"/>
      <c r="G257" s="314"/>
      <c r="H257" s="315"/>
      <c r="I257" s="315"/>
      <c r="J257" s="315"/>
      <c r="K257" s="316"/>
    </row>
    <row r="258" spans="1:11" ht="15" hidden="1" customHeight="1" x14ac:dyDescent="0.25">
      <c r="A258" s="314"/>
      <c r="B258" s="315"/>
      <c r="C258" s="315"/>
      <c r="D258" s="315"/>
      <c r="E258" s="315"/>
      <c r="F258" s="316"/>
      <c r="G258" s="314"/>
      <c r="H258" s="315"/>
      <c r="I258" s="315"/>
      <c r="J258" s="315"/>
      <c r="K258" s="316"/>
    </row>
    <row r="259" spans="1:11" ht="15" hidden="1" customHeight="1" x14ac:dyDescent="0.25">
      <c r="A259" s="314"/>
      <c r="B259" s="315"/>
      <c r="C259" s="315"/>
      <c r="D259" s="315"/>
      <c r="E259" s="315"/>
      <c r="F259" s="316"/>
      <c r="G259" s="314"/>
      <c r="H259" s="315"/>
      <c r="I259" s="315"/>
      <c r="J259" s="315"/>
      <c r="K259" s="316"/>
    </row>
    <row r="260" spans="1:11" ht="15" customHeight="1" x14ac:dyDescent="0.25">
      <c r="A260" s="882"/>
      <c r="B260" s="883"/>
      <c r="C260" s="883"/>
      <c r="D260" s="883"/>
      <c r="E260" s="883"/>
      <c r="F260" s="884"/>
      <c r="G260" s="882"/>
      <c r="H260" s="883"/>
      <c r="I260" s="883"/>
      <c r="J260" s="883"/>
      <c r="K260" s="884"/>
    </row>
    <row r="261" spans="1:11" ht="15" customHeight="1" x14ac:dyDescent="0.25">
      <c r="A261" s="882"/>
      <c r="B261" s="883"/>
      <c r="C261" s="883"/>
      <c r="D261" s="883"/>
      <c r="E261" s="883"/>
      <c r="F261" s="884"/>
      <c r="G261" s="882"/>
      <c r="H261" s="883"/>
      <c r="I261" s="883"/>
      <c r="J261" s="883"/>
      <c r="K261" s="884"/>
    </row>
    <row r="262" spans="1:11" ht="15" customHeight="1" x14ac:dyDescent="0.25">
      <c r="A262" s="882"/>
      <c r="B262" s="883"/>
      <c r="C262" s="883"/>
      <c r="D262" s="883"/>
      <c r="E262" s="883"/>
      <c r="F262" s="884"/>
      <c r="G262" s="882"/>
      <c r="H262" s="883"/>
      <c r="I262" s="883"/>
      <c r="J262" s="883"/>
      <c r="K262" s="884"/>
    </row>
    <row r="263" spans="1:11" ht="15" customHeight="1" x14ac:dyDescent="0.25">
      <c r="A263" s="882"/>
      <c r="B263" s="883"/>
      <c r="C263" s="883"/>
      <c r="D263" s="883"/>
      <c r="E263" s="883"/>
      <c r="F263" s="884"/>
      <c r="G263" s="882"/>
      <c r="H263" s="883"/>
      <c r="I263" s="883"/>
      <c r="J263" s="883"/>
      <c r="K263" s="884"/>
    </row>
    <row r="264" spans="1:11" ht="15" customHeight="1" x14ac:dyDescent="0.25">
      <c r="A264" s="882"/>
      <c r="B264" s="883"/>
      <c r="C264" s="883"/>
      <c r="D264" s="883"/>
      <c r="E264" s="883"/>
      <c r="F264" s="884"/>
      <c r="G264" s="882"/>
      <c r="H264" s="883"/>
      <c r="I264" s="883"/>
      <c r="J264" s="883"/>
      <c r="K264" s="884"/>
    </row>
    <row r="265" spans="1:11" ht="15" customHeight="1" x14ac:dyDescent="0.25">
      <c r="A265" s="882"/>
      <c r="B265" s="883"/>
      <c r="C265" s="883"/>
      <c r="D265" s="883"/>
      <c r="E265" s="883"/>
      <c r="F265" s="884"/>
      <c r="G265" s="882"/>
      <c r="H265" s="883"/>
      <c r="I265" s="883"/>
      <c r="J265" s="883"/>
      <c r="K265" s="884"/>
    </row>
    <row r="266" spans="1:11" ht="15" customHeight="1" x14ac:dyDescent="0.25">
      <c r="A266" s="882"/>
      <c r="B266" s="883"/>
      <c r="C266" s="883"/>
      <c r="D266" s="883"/>
      <c r="E266" s="883"/>
      <c r="F266" s="884"/>
      <c r="G266" s="882"/>
      <c r="H266" s="883"/>
      <c r="I266" s="883"/>
      <c r="J266" s="883"/>
      <c r="K266" s="884"/>
    </row>
    <row r="267" spans="1:11" ht="15" customHeight="1" x14ac:dyDescent="0.25">
      <c r="A267" s="882"/>
      <c r="B267" s="883"/>
      <c r="C267" s="883"/>
      <c r="D267" s="883"/>
      <c r="E267" s="883"/>
      <c r="F267" s="884"/>
      <c r="G267" s="882"/>
      <c r="H267" s="883"/>
      <c r="I267" s="883"/>
      <c r="J267" s="883"/>
      <c r="K267" s="884"/>
    </row>
    <row r="268" spans="1:11" ht="15" customHeight="1" x14ac:dyDescent="0.25">
      <c r="A268" s="882"/>
      <c r="B268" s="883"/>
      <c r="C268" s="883"/>
      <c r="D268" s="883"/>
      <c r="E268" s="883"/>
      <c r="F268" s="884"/>
      <c r="G268" s="882"/>
      <c r="H268" s="883"/>
      <c r="I268" s="883"/>
      <c r="J268" s="883"/>
      <c r="K268" s="884"/>
    </row>
    <row r="269" spans="1:11" ht="15" customHeight="1" x14ac:dyDescent="0.25">
      <c r="A269" s="882"/>
      <c r="B269" s="883"/>
      <c r="C269" s="883"/>
      <c r="D269" s="883"/>
      <c r="E269" s="883"/>
      <c r="F269" s="884"/>
      <c r="G269" s="882"/>
      <c r="H269" s="883"/>
      <c r="I269" s="883"/>
      <c r="J269" s="883"/>
      <c r="K269" s="884"/>
    </row>
    <row r="270" spans="1:11" ht="15" customHeight="1" x14ac:dyDescent="0.25">
      <c r="A270" s="882"/>
      <c r="B270" s="883"/>
      <c r="C270" s="883"/>
      <c r="D270" s="883"/>
      <c r="E270" s="883"/>
      <c r="F270" s="884"/>
      <c r="G270" s="882"/>
      <c r="H270" s="883"/>
      <c r="I270" s="883"/>
      <c r="J270" s="883"/>
      <c r="K270" s="884"/>
    </row>
    <row r="271" spans="1:11" ht="15" customHeight="1" x14ac:dyDescent="0.25">
      <c r="A271" s="882"/>
      <c r="B271" s="883"/>
      <c r="C271" s="883"/>
      <c r="D271" s="883"/>
      <c r="E271" s="883"/>
      <c r="F271" s="884"/>
      <c r="G271" s="882"/>
      <c r="H271" s="883"/>
      <c r="I271" s="883"/>
      <c r="J271" s="883"/>
      <c r="K271" s="884"/>
    </row>
    <row r="272" spans="1:11" ht="15" customHeight="1" x14ac:dyDescent="0.25">
      <c r="A272" s="882"/>
      <c r="B272" s="883"/>
      <c r="C272" s="883"/>
      <c r="D272" s="883"/>
      <c r="E272" s="883"/>
      <c r="F272" s="884"/>
      <c r="G272" s="882"/>
      <c r="H272" s="883"/>
      <c r="I272" s="883"/>
      <c r="J272" s="883"/>
      <c r="K272" s="884"/>
    </row>
    <row r="273" spans="1:11" ht="15" customHeight="1" thickBot="1" x14ac:dyDescent="0.3">
      <c r="A273" s="882"/>
      <c r="B273" s="883"/>
      <c r="C273" s="883"/>
      <c r="D273" s="883"/>
      <c r="E273" s="883"/>
      <c r="F273" s="884"/>
      <c r="G273" s="882"/>
      <c r="H273" s="883"/>
      <c r="I273" s="883"/>
      <c r="J273" s="883"/>
      <c r="K273" s="884"/>
    </row>
    <row r="274" spans="1:11" s="317" customFormat="1" ht="15" customHeight="1" x14ac:dyDescent="0.25">
      <c r="A274" s="1020" t="s">
        <v>1226</v>
      </c>
      <c r="B274" s="1021"/>
      <c r="C274" s="1021"/>
      <c r="D274" s="1021"/>
      <c r="E274" s="1021"/>
      <c r="F274" s="1022"/>
      <c r="G274" s="1009" t="s">
        <v>1227</v>
      </c>
      <c r="H274" s="1015"/>
      <c r="I274" s="1015"/>
      <c r="J274" s="1015"/>
      <c r="K274" s="1016"/>
    </row>
    <row r="275" spans="1:11" s="318" customFormat="1" ht="15" customHeight="1" thickBot="1" x14ac:dyDescent="0.3">
      <c r="A275" s="1023"/>
      <c r="B275" s="1024"/>
      <c r="C275" s="1024"/>
      <c r="D275" s="1024"/>
      <c r="E275" s="1024"/>
      <c r="F275" s="1025"/>
      <c r="G275" s="1017"/>
      <c r="H275" s="1018"/>
      <c r="I275" s="1018"/>
      <c r="J275" s="1018"/>
      <c r="K275" s="1019"/>
    </row>
    <row r="276" spans="1:11" ht="15" customHeight="1" x14ac:dyDescent="0.25">
      <c r="A276" s="897"/>
      <c r="B276" s="898"/>
      <c r="C276" s="898"/>
      <c r="D276" s="898"/>
      <c r="E276" s="898"/>
      <c r="F276" s="899"/>
      <c r="G276" s="897"/>
      <c r="H276" s="898"/>
      <c r="I276" s="898"/>
      <c r="J276" s="898"/>
      <c r="K276" s="899"/>
    </row>
    <row r="277" spans="1:11" ht="15" customHeight="1" x14ac:dyDescent="0.25">
      <c r="A277" s="882"/>
      <c r="B277" s="883"/>
      <c r="C277" s="883"/>
      <c r="D277" s="883"/>
      <c r="E277" s="883"/>
      <c r="F277" s="884"/>
      <c r="G277" s="882"/>
      <c r="H277" s="883"/>
      <c r="I277" s="883"/>
      <c r="J277" s="883"/>
      <c r="K277" s="884"/>
    </row>
    <row r="278" spans="1:11" ht="15" customHeight="1" x14ac:dyDescent="0.25">
      <c r="A278" s="882"/>
      <c r="B278" s="883"/>
      <c r="C278" s="883"/>
      <c r="D278" s="883"/>
      <c r="E278" s="883"/>
      <c r="F278" s="884"/>
      <c r="G278" s="882"/>
      <c r="H278" s="883"/>
      <c r="I278" s="883"/>
      <c r="J278" s="883"/>
      <c r="K278" s="884"/>
    </row>
    <row r="279" spans="1:11" ht="15" customHeight="1" x14ac:dyDescent="0.25">
      <c r="A279" s="882"/>
      <c r="B279" s="883"/>
      <c r="C279" s="883"/>
      <c r="D279" s="883"/>
      <c r="E279" s="883"/>
      <c r="F279" s="884"/>
      <c r="G279" s="882"/>
      <c r="H279" s="883"/>
      <c r="I279" s="883"/>
      <c r="J279" s="883"/>
      <c r="K279" s="884"/>
    </row>
    <row r="280" spans="1:11" ht="15" customHeight="1" x14ac:dyDescent="0.25">
      <c r="A280" s="882"/>
      <c r="B280" s="883"/>
      <c r="C280" s="883"/>
      <c r="D280" s="883"/>
      <c r="E280" s="883"/>
      <c r="F280" s="884"/>
      <c r="G280" s="882"/>
      <c r="H280" s="883"/>
      <c r="I280" s="883"/>
      <c r="J280" s="883"/>
      <c r="K280" s="884"/>
    </row>
    <row r="281" spans="1:11" ht="15" customHeight="1" x14ac:dyDescent="0.25">
      <c r="A281" s="882"/>
      <c r="B281" s="883"/>
      <c r="C281" s="883"/>
      <c r="D281" s="883"/>
      <c r="E281" s="883"/>
      <c r="F281" s="884"/>
      <c r="G281" s="882"/>
      <c r="H281" s="883"/>
      <c r="I281" s="883"/>
      <c r="J281" s="883"/>
      <c r="K281" s="884"/>
    </row>
    <row r="282" spans="1:11" ht="15" customHeight="1" x14ac:dyDescent="0.25">
      <c r="A282" s="882"/>
      <c r="B282" s="883"/>
      <c r="C282" s="883"/>
      <c r="D282" s="883"/>
      <c r="E282" s="883"/>
      <c r="F282" s="884"/>
      <c r="G282" s="882"/>
      <c r="H282" s="883"/>
      <c r="I282" s="883"/>
      <c r="J282" s="883"/>
      <c r="K282" s="884"/>
    </row>
    <row r="283" spans="1:11" ht="15" customHeight="1" x14ac:dyDescent="0.25">
      <c r="A283" s="882"/>
      <c r="B283" s="883"/>
      <c r="C283" s="883"/>
      <c r="D283" s="883"/>
      <c r="E283" s="883"/>
      <c r="F283" s="884"/>
      <c r="G283" s="882"/>
      <c r="H283" s="883"/>
      <c r="I283" s="883"/>
      <c r="J283" s="883"/>
      <c r="K283" s="884"/>
    </row>
    <row r="284" spans="1:11" ht="15" customHeight="1" x14ac:dyDescent="0.25">
      <c r="A284" s="882"/>
      <c r="B284" s="883"/>
      <c r="C284" s="883"/>
      <c r="D284" s="883"/>
      <c r="E284" s="883"/>
      <c r="F284" s="884"/>
      <c r="G284" s="882"/>
      <c r="H284" s="883"/>
      <c r="I284" s="883"/>
      <c r="J284" s="883"/>
      <c r="K284" s="884"/>
    </row>
    <row r="285" spans="1:11" ht="15" customHeight="1" x14ac:dyDescent="0.25">
      <c r="A285" s="882"/>
      <c r="B285" s="883"/>
      <c r="C285" s="883"/>
      <c r="D285" s="883"/>
      <c r="E285" s="883"/>
      <c r="F285" s="884"/>
      <c r="G285" s="882"/>
      <c r="H285" s="883"/>
      <c r="I285" s="883"/>
      <c r="J285" s="883"/>
      <c r="K285" s="884"/>
    </row>
    <row r="286" spans="1:11" ht="15" customHeight="1" x14ac:dyDescent="0.25">
      <c r="A286" s="882"/>
      <c r="B286" s="883"/>
      <c r="C286" s="883"/>
      <c r="D286" s="883"/>
      <c r="E286" s="883"/>
      <c r="F286" s="884"/>
      <c r="G286" s="882"/>
      <c r="H286" s="883"/>
      <c r="I286" s="883"/>
      <c r="J286" s="883"/>
      <c r="K286" s="884"/>
    </row>
    <row r="287" spans="1:11" ht="15" customHeight="1" x14ac:dyDescent="0.25">
      <c r="A287" s="882"/>
      <c r="B287" s="883"/>
      <c r="C287" s="883"/>
      <c r="D287" s="883"/>
      <c r="E287" s="883"/>
      <c r="F287" s="884"/>
      <c r="G287" s="882"/>
      <c r="H287" s="883"/>
      <c r="I287" s="883"/>
      <c r="J287" s="883"/>
      <c r="K287" s="884"/>
    </row>
    <row r="288" spans="1:11" ht="15" customHeight="1" x14ac:dyDescent="0.25">
      <c r="A288" s="882"/>
      <c r="B288" s="883"/>
      <c r="C288" s="883"/>
      <c r="D288" s="883"/>
      <c r="E288" s="883"/>
      <c r="F288" s="884"/>
      <c r="G288" s="882"/>
      <c r="H288" s="883"/>
      <c r="I288" s="883"/>
      <c r="J288" s="883"/>
      <c r="K288" s="884"/>
    </row>
    <row r="289" spans="1:11" ht="15" customHeight="1" x14ac:dyDescent="0.25">
      <c r="A289" s="882"/>
      <c r="B289" s="883"/>
      <c r="C289" s="883"/>
      <c r="D289" s="883"/>
      <c r="E289" s="883"/>
      <c r="F289" s="884"/>
      <c r="G289" s="882"/>
      <c r="H289" s="883"/>
      <c r="I289" s="883"/>
      <c r="J289" s="883"/>
      <c r="K289" s="884"/>
    </row>
    <row r="290" spans="1:11" ht="6" customHeight="1" thickBot="1" x14ac:dyDescent="0.3">
      <c r="A290" s="882"/>
      <c r="B290" s="883"/>
      <c r="C290" s="883"/>
      <c r="D290" s="883"/>
      <c r="E290" s="883"/>
      <c r="F290" s="884"/>
      <c r="G290" s="882"/>
      <c r="H290" s="883"/>
      <c r="I290" s="883"/>
      <c r="J290" s="883"/>
      <c r="K290" s="884"/>
    </row>
    <row r="291" spans="1:11" x14ac:dyDescent="0.25">
      <c r="A291" s="1020" t="s">
        <v>1228</v>
      </c>
      <c r="B291" s="1021"/>
      <c r="C291" s="1021"/>
      <c r="D291" s="1021"/>
      <c r="E291" s="1021"/>
      <c r="F291" s="1022"/>
      <c r="G291" s="1009" t="s">
        <v>1229</v>
      </c>
      <c r="H291" s="1015"/>
      <c r="I291" s="1015"/>
      <c r="J291" s="1015"/>
      <c r="K291" s="1016"/>
    </row>
    <row r="292" spans="1:11" ht="15.75" thickBot="1" x14ac:dyDescent="0.3">
      <c r="A292" s="1023"/>
      <c r="B292" s="1024"/>
      <c r="C292" s="1024"/>
      <c r="D292" s="1024"/>
      <c r="E292" s="1024"/>
      <c r="F292" s="1025"/>
      <c r="G292" s="1017"/>
      <c r="H292" s="1018"/>
      <c r="I292" s="1018"/>
      <c r="J292" s="1018"/>
      <c r="K292" s="1019"/>
    </row>
    <row r="293" spans="1:11" ht="15" customHeight="1" x14ac:dyDescent="0.25">
      <c r="A293" s="897"/>
      <c r="B293" s="898"/>
      <c r="C293" s="898"/>
      <c r="D293" s="898"/>
      <c r="E293" s="898"/>
      <c r="F293" s="899"/>
      <c r="G293" s="897"/>
      <c r="H293" s="898"/>
      <c r="I293" s="898"/>
      <c r="J293" s="898"/>
      <c r="K293" s="899"/>
    </row>
    <row r="294" spans="1:11" ht="15" customHeight="1" x14ac:dyDescent="0.25">
      <c r="A294" s="882"/>
      <c r="B294" s="883"/>
      <c r="C294" s="883"/>
      <c r="D294" s="883"/>
      <c r="E294" s="883"/>
      <c r="F294" s="884"/>
      <c r="G294" s="882"/>
      <c r="H294" s="883"/>
      <c r="I294" s="883"/>
      <c r="J294" s="883"/>
      <c r="K294" s="884"/>
    </row>
    <row r="295" spans="1:11" ht="15" customHeight="1" x14ac:dyDescent="0.25">
      <c r="A295" s="882"/>
      <c r="B295" s="883"/>
      <c r="C295" s="883"/>
      <c r="D295" s="883"/>
      <c r="E295" s="883"/>
      <c r="F295" s="884"/>
      <c r="G295" s="882"/>
      <c r="H295" s="883"/>
      <c r="I295" s="883"/>
      <c r="J295" s="883"/>
      <c r="K295" s="884"/>
    </row>
    <row r="296" spans="1:11" ht="15" customHeight="1" x14ac:dyDescent="0.25">
      <c r="A296" s="882"/>
      <c r="B296" s="883"/>
      <c r="C296" s="883"/>
      <c r="D296" s="883"/>
      <c r="E296" s="883"/>
      <c r="F296" s="884"/>
      <c r="G296" s="882"/>
      <c r="H296" s="883"/>
      <c r="I296" s="883"/>
      <c r="J296" s="883"/>
      <c r="K296" s="884"/>
    </row>
    <row r="297" spans="1:11" ht="15" customHeight="1" x14ac:dyDescent="0.25">
      <c r="A297" s="882"/>
      <c r="B297" s="883"/>
      <c r="C297" s="883"/>
      <c r="D297" s="883"/>
      <c r="E297" s="883"/>
      <c r="F297" s="884"/>
      <c r="G297" s="882"/>
      <c r="H297" s="883"/>
      <c r="I297" s="883"/>
      <c r="J297" s="883"/>
      <c r="K297" s="884"/>
    </row>
    <row r="298" spans="1:11" ht="15" customHeight="1" x14ac:dyDescent="0.25">
      <c r="A298" s="882"/>
      <c r="B298" s="883"/>
      <c r="C298" s="883"/>
      <c r="D298" s="883"/>
      <c r="E298" s="883"/>
      <c r="F298" s="884"/>
      <c r="G298" s="882"/>
      <c r="H298" s="883"/>
      <c r="I298" s="883"/>
      <c r="J298" s="883"/>
      <c r="K298" s="884"/>
    </row>
    <row r="299" spans="1:11" ht="15" customHeight="1" x14ac:dyDescent="0.25">
      <c r="A299" s="882"/>
      <c r="B299" s="883"/>
      <c r="C299" s="883"/>
      <c r="D299" s="883"/>
      <c r="E299" s="883"/>
      <c r="F299" s="884"/>
      <c r="G299" s="882"/>
      <c r="H299" s="883"/>
      <c r="I299" s="883"/>
      <c r="J299" s="883"/>
      <c r="K299" s="884"/>
    </row>
    <row r="300" spans="1:11" ht="15" customHeight="1" x14ac:dyDescent="0.25">
      <c r="A300" s="882"/>
      <c r="B300" s="883"/>
      <c r="C300" s="883"/>
      <c r="D300" s="883"/>
      <c r="E300" s="883"/>
      <c r="F300" s="884"/>
      <c r="G300" s="882"/>
      <c r="H300" s="883"/>
      <c r="I300" s="883"/>
      <c r="J300" s="883"/>
      <c r="K300" s="884"/>
    </row>
    <row r="301" spans="1:11" ht="15" customHeight="1" x14ac:dyDescent="0.25">
      <c r="A301" s="882"/>
      <c r="B301" s="883"/>
      <c r="C301" s="883"/>
      <c r="D301" s="883"/>
      <c r="E301" s="883"/>
      <c r="F301" s="884"/>
      <c r="G301" s="882"/>
      <c r="H301" s="883"/>
      <c r="I301" s="883"/>
      <c r="J301" s="883"/>
      <c r="K301" s="884"/>
    </row>
    <row r="302" spans="1:11" ht="15" customHeight="1" x14ac:dyDescent="0.25">
      <c r="A302" s="882"/>
      <c r="B302" s="883"/>
      <c r="C302" s="883"/>
      <c r="D302" s="883"/>
      <c r="E302" s="883"/>
      <c r="F302" s="884"/>
      <c r="G302" s="882"/>
      <c r="H302" s="883"/>
      <c r="I302" s="883"/>
      <c r="J302" s="883"/>
      <c r="K302" s="884"/>
    </row>
    <row r="303" spans="1:11" ht="15" customHeight="1" x14ac:dyDescent="0.25">
      <c r="A303" s="882"/>
      <c r="B303" s="883"/>
      <c r="C303" s="883"/>
      <c r="D303" s="883"/>
      <c r="E303" s="883"/>
      <c r="F303" s="884"/>
      <c r="G303" s="882"/>
      <c r="H303" s="883"/>
      <c r="I303" s="883"/>
      <c r="J303" s="883"/>
      <c r="K303" s="884"/>
    </row>
    <row r="304" spans="1:11" ht="15" customHeight="1" x14ac:dyDescent="0.25">
      <c r="A304" s="882"/>
      <c r="B304" s="883"/>
      <c r="C304" s="883"/>
      <c r="D304" s="883"/>
      <c r="E304" s="883"/>
      <c r="F304" s="884"/>
      <c r="G304" s="882"/>
      <c r="H304" s="883"/>
      <c r="I304" s="883"/>
      <c r="J304" s="883"/>
      <c r="K304" s="884"/>
    </row>
    <row r="305" spans="1:11" ht="15" customHeight="1" x14ac:dyDescent="0.25">
      <c r="A305" s="882"/>
      <c r="B305" s="883"/>
      <c r="C305" s="883"/>
      <c r="D305" s="883"/>
      <c r="E305" s="883"/>
      <c r="F305" s="884"/>
      <c r="G305" s="882"/>
      <c r="H305" s="883"/>
      <c r="I305" s="883"/>
      <c r="J305" s="883"/>
      <c r="K305" s="884"/>
    </row>
    <row r="306" spans="1:11" ht="15" customHeight="1" x14ac:dyDescent="0.25">
      <c r="A306" s="882"/>
      <c r="B306" s="883"/>
      <c r="C306" s="883"/>
      <c r="D306" s="883"/>
      <c r="E306" s="883"/>
      <c r="F306" s="884"/>
      <c r="G306" s="882"/>
      <c r="H306" s="883"/>
      <c r="I306" s="883"/>
      <c r="J306" s="883"/>
      <c r="K306" s="884"/>
    </row>
    <row r="307" spans="1:11" ht="6" customHeight="1" thickBot="1" x14ac:dyDescent="0.3">
      <c r="A307" s="882"/>
      <c r="B307" s="883"/>
      <c r="C307" s="883"/>
      <c r="D307" s="883"/>
      <c r="E307" s="883"/>
      <c r="F307" s="884"/>
      <c r="G307" s="882"/>
      <c r="H307" s="883"/>
      <c r="I307" s="883"/>
      <c r="J307" s="883"/>
      <c r="K307" s="884"/>
    </row>
    <row r="308" spans="1:11" x14ac:dyDescent="0.25">
      <c r="A308" s="1020" t="s">
        <v>1230</v>
      </c>
      <c r="B308" s="1021"/>
      <c r="C308" s="1021"/>
      <c r="D308" s="1021"/>
      <c r="E308" s="1021"/>
      <c r="F308" s="1022"/>
      <c r="G308" s="1009" t="s">
        <v>1231</v>
      </c>
      <c r="H308" s="1015"/>
      <c r="I308" s="1015"/>
      <c r="J308" s="1015"/>
      <c r="K308" s="1016"/>
    </row>
    <row r="309" spans="1:11" ht="15.75" thickBot="1" x14ac:dyDescent="0.3">
      <c r="A309" s="1023"/>
      <c r="B309" s="1024"/>
      <c r="C309" s="1024"/>
      <c r="D309" s="1024"/>
      <c r="E309" s="1024"/>
      <c r="F309" s="1025"/>
      <c r="G309" s="1017"/>
      <c r="H309" s="1018"/>
      <c r="I309" s="1018"/>
      <c r="J309" s="1018"/>
      <c r="K309" s="1019"/>
    </row>
    <row r="310" spans="1:11" ht="15" customHeight="1" x14ac:dyDescent="0.25">
      <c r="A310" s="897"/>
      <c r="B310" s="898"/>
      <c r="C310" s="898"/>
      <c r="D310" s="898"/>
      <c r="E310" s="898"/>
      <c r="F310" s="899"/>
      <c r="G310" s="897"/>
      <c r="H310" s="898"/>
      <c r="I310" s="898"/>
      <c r="J310" s="898"/>
      <c r="K310" s="899"/>
    </row>
    <row r="311" spans="1:11" ht="15" customHeight="1" x14ac:dyDescent="0.25">
      <c r="A311" s="882"/>
      <c r="B311" s="883"/>
      <c r="C311" s="883"/>
      <c r="D311" s="883"/>
      <c r="E311" s="883"/>
      <c r="F311" s="884"/>
      <c r="G311" s="882"/>
      <c r="H311" s="883"/>
      <c r="I311" s="883"/>
      <c r="J311" s="883"/>
      <c r="K311" s="884"/>
    </row>
    <row r="312" spans="1:11" ht="15" customHeight="1" x14ac:dyDescent="0.25">
      <c r="A312" s="882"/>
      <c r="B312" s="883"/>
      <c r="C312" s="883"/>
      <c r="D312" s="883"/>
      <c r="E312" s="883"/>
      <c r="F312" s="884"/>
      <c r="G312" s="882"/>
      <c r="H312" s="883"/>
      <c r="I312" s="883"/>
      <c r="J312" s="883"/>
      <c r="K312" s="884"/>
    </row>
    <row r="313" spans="1:11" ht="15" customHeight="1" x14ac:dyDescent="0.25">
      <c r="A313" s="882"/>
      <c r="B313" s="883"/>
      <c r="C313" s="883"/>
      <c r="D313" s="883"/>
      <c r="E313" s="883"/>
      <c r="F313" s="884"/>
      <c r="G313" s="882"/>
      <c r="H313" s="883"/>
      <c r="I313" s="883"/>
      <c r="J313" s="883"/>
      <c r="K313" s="884"/>
    </row>
    <row r="314" spans="1:11" ht="15" customHeight="1" x14ac:dyDescent="0.25">
      <c r="A314" s="882"/>
      <c r="B314" s="883"/>
      <c r="C314" s="883"/>
      <c r="D314" s="883"/>
      <c r="E314" s="883"/>
      <c r="F314" s="884"/>
      <c r="G314" s="882"/>
      <c r="H314" s="883"/>
      <c r="I314" s="883"/>
      <c r="J314" s="883"/>
      <c r="K314" s="884"/>
    </row>
    <row r="315" spans="1:11" ht="15" customHeight="1" x14ac:dyDescent="0.25">
      <c r="A315" s="882"/>
      <c r="B315" s="883"/>
      <c r="C315" s="883"/>
      <c r="D315" s="883"/>
      <c r="E315" s="883"/>
      <c r="F315" s="884"/>
      <c r="G315" s="882"/>
      <c r="H315" s="883"/>
      <c r="I315" s="883"/>
      <c r="J315" s="883"/>
      <c r="K315" s="884"/>
    </row>
    <row r="316" spans="1:11" ht="15" customHeight="1" x14ac:dyDescent="0.25">
      <c r="A316" s="882"/>
      <c r="B316" s="883"/>
      <c r="C316" s="883"/>
      <c r="D316" s="883"/>
      <c r="E316" s="883"/>
      <c r="F316" s="884"/>
      <c r="G316" s="882"/>
      <c r="H316" s="883"/>
      <c r="I316" s="883"/>
      <c r="J316" s="883"/>
      <c r="K316" s="884"/>
    </row>
    <row r="317" spans="1:11" ht="15" customHeight="1" x14ac:dyDescent="0.25">
      <c r="A317" s="882"/>
      <c r="B317" s="883"/>
      <c r="C317" s="883"/>
      <c r="D317" s="883"/>
      <c r="E317" s="883"/>
      <c r="F317" s="884"/>
      <c r="G317" s="882"/>
      <c r="H317" s="883"/>
      <c r="I317" s="883"/>
      <c r="J317" s="883"/>
      <c r="K317" s="884"/>
    </row>
    <row r="318" spans="1:11" ht="15" customHeight="1" x14ac:dyDescent="0.25">
      <c r="A318" s="882"/>
      <c r="B318" s="883"/>
      <c r="C318" s="883"/>
      <c r="D318" s="883"/>
      <c r="E318" s="883"/>
      <c r="F318" s="884"/>
      <c r="G318" s="882"/>
      <c r="H318" s="883"/>
      <c r="I318" s="883"/>
      <c r="J318" s="883"/>
      <c r="K318" s="884"/>
    </row>
    <row r="319" spans="1:11" ht="15" customHeight="1" x14ac:dyDescent="0.25">
      <c r="A319" s="882"/>
      <c r="B319" s="883"/>
      <c r="C319" s="883"/>
      <c r="D319" s="883"/>
      <c r="E319" s="883"/>
      <c r="F319" s="884"/>
      <c r="G319" s="882"/>
      <c r="H319" s="883"/>
      <c r="I319" s="883"/>
      <c r="J319" s="883"/>
      <c r="K319" s="884"/>
    </row>
    <row r="320" spans="1:11" ht="15" customHeight="1" x14ac:dyDescent="0.25">
      <c r="A320" s="882"/>
      <c r="B320" s="883"/>
      <c r="C320" s="883"/>
      <c r="D320" s="883"/>
      <c r="E320" s="883"/>
      <c r="F320" s="884"/>
      <c r="G320" s="882"/>
      <c r="H320" s="883"/>
      <c r="I320" s="883"/>
      <c r="J320" s="883"/>
      <c r="K320" s="884"/>
    </row>
    <row r="321" spans="1:11" ht="15" customHeight="1" x14ac:dyDescent="0.25">
      <c r="A321" s="882"/>
      <c r="B321" s="883"/>
      <c r="C321" s="883"/>
      <c r="D321" s="883"/>
      <c r="E321" s="883"/>
      <c r="F321" s="884"/>
      <c r="G321" s="882"/>
      <c r="H321" s="883"/>
      <c r="I321" s="883"/>
      <c r="J321" s="883"/>
      <c r="K321" s="884"/>
    </row>
    <row r="322" spans="1:11" ht="15" customHeight="1" x14ac:dyDescent="0.25">
      <c r="A322" s="882"/>
      <c r="B322" s="883"/>
      <c r="C322" s="883"/>
      <c r="D322" s="883"/>
      <c r="E322" s="883"/>
      <c r="F322" s="884"/>
      <c r="G322" s="882"/>
      <c r="H322" s="883"/>
      <c r="I322" s="883"/>
      <c r="J322" s="883"/>
      <c r="K322" s="884"/>
    </row>
    <row r="323" spans="1:11" ht="15" customHeight="1" x14ac:dyDescent="0.25">
      <c r="A323" s="882"/>
      <c r="B323" s="883"/>
      <c r="C323" s="883"/>
      <c r="D323" s="883"/>
      <c r="E323" s="883"/>
      <c r="F323" s="884"/>
      <c r="G323" s="882"/>
      <c r="H323" s="883"/>
      <c r="I323" s="883"/>
      <c r="J323" s="883"/>
      <c r="K323" s="884"/>
    </row>
    <row r="324" spans="1:11" ht="6" customHeight="1" thickBot="1" x14ac:dyDescent="0.3">
      <c r="A324" s="882"/>
      <c r="B324" s="883"/>
      <c r="C324" s="883"/>
      <c r="D324" s="883"/>
      <c r="E324" s="883"/>
      <c r="F324" s="884"/>
      <c r="G324" s="882"/>
      <c r="H324" s="883"/>
      <c r="I324" s="883"/>
      <c r="J324" s="883"/>
      <c r="K324" s="884"/>
    </row>
    <row r="325" spans="1:11" x14ac:dyDescent="0.25">
      <c r="A325" s="1020" t="s">
        <v>1232</v>
      </c>
      <c r="B325" s="1021"/>
      <c r="C325" s="1021"/>
      <c r="D325" s="1021"/>
      <c r="E325" s="1021"/>
      <c r="F325" s="1022"/>
      <c r="G325" s="1009" t="s">
        <v>1233</v>
      </c>
      <c r="H325" s="1015"/>
      <c r="I325" s="1015"/>
      <c r="J325" s="1015"/>
      <c r="K325" s="1016"/>
    </row>
    <row r="326" spans="1:11" ht="15.75" thickBot="1" x14ac:dyDescent="0.3">
      <c r="A326" s="1023"/>
      <c r="B326" s="1024"/>
      <c r="C326" s="1024"/>
      <c r="D326" s="1024"/>
      <c r="E326" s="1024"/>
      <c r="F326" s="1025"/>
      <c r="G326" s="1017"/>
      <c r="H326" s="1018"/>
      <c r="I326" s="1018"/>
      <c r="J326" s="1018"/>
      <c r="K326" s="1019"/>
    </row>
    <row r="327" spans="1:11" x14ac:dyDescent="0.25">
      <c r="A327" s="897" t="s">
        <v>506</v>
      </c>
      <c r="B327" s="898"/>
      <c r="C327" s="898"/>
      <c r="D327" s="898"/>
      <c r="E327" s="898"/>
      <c r="F327" s="899"/>
      <c r="G327" s="897" t="s">
        <v>507</v>
      </c>
      <c r="H327" s="898"/>
      <c r="I327" s="898"/>
      <c r="J327" s="898"/>
      <c r="K327" s="899"/>
    </row>
    <row r="328" spans="1:11" x14ac:dyDescent="0.25">
      <c r="A328" s="882"/>
      <c r="B328" s="883"/>
      <c r="C328" s="883"/>
      <c r="D328" s="883"/>
      <c r="E328" s="883"/>
      <c r="F328" s="884"/>
      <c r="G328" s="882"/>
      <c r="H328" s="883"/>
      <c r="I328" s="883"/>
      <c r="J328" s="883"/>
      <c r="K328" s="884"/>
    </row>
    <row r="329" spans="1:11" x14ac:dyDescent="0.25">
      <c r="A329" s="882"/>
      <c r="B329" s="883"/>
      <c r="C329" s="883"/>
      <c r="D329" s="883"/>
      <c r="E329" s="883"/>
      <c r="F329" s="884"/>
      <c r="G329" s="882"/>
      <c r="H329" s="883"/>
      <c r="I329" s="883"/>
      <c r="J329" s="883"/>
      <c r="K329" s="884"/>
    </row>
    <row r="330" spans="1:11" x14ac:dyDescent="0.25">
      <c r="A330" s="882"/>
      <c r="B330" s="883"/>
      <c r="C330" s="883"/>
      <c r="D330" s="883"/>
      <c r="E330" s="883"/>
      <c r="F330" s="884"/>
      <c r="G330" s="882"/>
      <c r="H330" s="883"/>
      <c r="I330" s="883"/>
      <c r="J330" s="883"/>
      <c r="K330" s="884"/>
    </row>
    <row r="331" spans="1:11" x14ac:dyDescent="0.25">
      <c r="A331" s="882"/>
      <c r="B331" s="883"/>
      <c r="C331" s="883"/>
      <c r="D331" s="883"/>
      <c r="E331" s="883"/>
      <c r="F331" s="884"/>
      <c r="G331" s="882"/>
      <c r="H331" s="883"/>
      <c r="I331" s="883"/>
      <c r="J331" s="883"/>
      <c r="K331" s="884"/>
    </row>
    <row r="332" spans="1:11" x14ac:dyDescent="0.25">
      <c r="A332" s="882"/>
      <c r="B332" s="883"/>
      <c r="C332" s="883"/>
      <c r="D332" s="883"/>
      <c r="E332" s="883"/>
      <c r="F332" s="884"/>
      <c r="G332" s="882"/>
      <c r="H332" s="883"/>
      <c r="I332" s="883"/>
      <c r="J332" s="883"/>
      <c r="K332" s="884"/>
    </row>
    <row r="333" spans="1:11" x14ac:dyDescent="0.25">
      <c r="A333" s="882"/>
      <c r="B333" s="883"/>
      <c r="C333" s="883"/>
      <c r="D333" s="883"/>
      <c r="E333" s="883"/>
      <c r="F333" s="884"/>
      <c r="G333" s="882"/>
      <c r="H333" s="883"/>
      <c r="I333" s="883"/>
      <c r="J333" s="883"/>
      <c r="K333" s="884"/>
    </row>
    <row r="334" spans="1:11" x14ac:dyDescent="0.25">
      <c r="A334" s="882"/>
      <c r="B334" s="883"/>
      <c r="C334" s="883"/>
      <c r="D334" s="883"/>
      <c r="E334" s="883"/>
      <c r="F334" s="884"/>
      <c r="G334" s="882"/>
      <c r="H334" s="883"/>
      <c r="I334" s="883"/>
      <c r="J334" s="883"/>
      <c r="K334" s="884"/>
    </row>
    <row r="335" spans="1:11" x14ac:dyDescent="0.25">
      <c r="A335" s="882"/>
      <c r="B335" s="883"/>
      <c r="C335" s="883"/>
      <c r="D335" s="883"/>
      <c r="E335" s="883"/>
      <c r="F335" s="884"/>
      <c r="G335" s="882"/>
      <c r="H335" s="883"/>
      <c r="I335" s="883"/>
      <c r="J335" s="883"/>
      <c r="K335" s="884"/>
    </row>
    <row r="336" spans="1:11" x14ac:dyDescent="0.25">
      <c r="A336" s="882"/>
      <c r="B336" s="883"/>
      <c r="C336" s="883"/>
      <c r="D336" s="883"/>
      <c r="E336" s="883"/>
      <c r="F336" s="884"/>
      <c r="G336" s="882"/>
      <c r="H336" s="883"/>
      <c r="I336" s="883"/>
      <c r="J336" s="883"/>
      <c r="K336" s="884"/>
    </row>
    <row r="337" spans="1:11" x14ac:dyDescent="0.25">
      <c r="A337" s="882"/>
      <c r="B337" s="883"/>
      <c r="C337" s="883"/>
      <c r="D337" s="883"/>
      <c r="E337" s="883"/>
      <c r="F337" s="884"/>
      <c r="G337" s="882"/>
      <c r="H337" s="883"/>
      <c r="I337" s="883"/>
      <c r="J337" s="883"/>
      <c r="K337" s="884"/>
    </row>
    <row r="338" spans="1:11" x14ac:dyDescent="0.25">
      <c r="A338" s="882"/>
      <c r="B338" s="883"/>
      <c r="C338" s="883"/>
      <c r="D338" s="883"/>
      <c r="E338" s="883"/>
      <c r="F338" s="884"/>
      <c r="G338" s="882"/>
      <c r="H338" s="883"/>
      <c r="I338" s="883"/>
      <c r="J338" s="883"/>
      <c r="K338" s="884"/>
    </row>
    <row r="339" spans="1:11" x14ac:dyDescent="0.25">
      <c r="A339" s="882"/>
      <c r="B339" s="883"/>
      <c r="C339" s="883"/>
      <c r="D339" s="883"/>
      <c r="E339" s="883"/>
      <c r="F339" s="884"/>
      <c r="G339" s="882"/>
      <c r="H339" s="883"/>
      <c r="I339" s="883"/>
      <c r="J339" s="883"/>
      <c r="K339" s="884"/>
    </row>
    <row r="340" spans="1:11" ht="15.75" thickBot="1" x14ac:dyDescent="0.3">
      <c r="A340" s="882"/>
      <c r="B340" s="883"/>
      <c r="C340" s="883"/>
      <c r="D340" s="883"/>
      <c r="E340" s="883"/>
      <c r="F340" s="884"/>
      <c r="G340" s="882"/>
      <c r="H340" s="883"/>
      <c r="I340" s="883"/>
      <c r="J340" s="883"/>
      <c r="K340" s="884"/>
    </row>
    <row r="341" spans="1:11" x14ac:dyDescent="0.25">
      <c r="A341" s="1009" t="s">
        <v>1234</v>
      </c>
      <c r="B341" s="1015"/>
      <c r="C341" s="1015"/>
      <c r="D341" s="1015"/>
      <c r="E341" s="1015"/>
      <c r="F341" s="1016"/>
      <c r="G341" s="1009" t="s">
        <v>1235</v>
      </c>
      <c r="H341" s="1015"/>
      <c r="I341" s="1015"/>
      <c r="J341" s="1015"/>
      <c r="K341" s="1016"/>
    </row>
    <row r="342" spans="1:11" ht="15.75" thickBot="1" x14ac:dyDescent="0.3">
      <c r="A342" s="1017"/>
      <c r="B342" s="1018"/>
      <c r="C342" s="1018"/>
      <c r="D342" s="1018"/>
      <c r="E342" s="1018"/>
      <c r="F342" s="1019"/>
      <c r="G342" s="1017"/>
      <c r="H342" s="1018"/>
      <c r="I342" s="1018"/>
      <c r="J342" s="1018"/>
      <c r="K342" s="1019"/>
    </row>
    <row r="343" spans="1:11" x14ac:dyDescent="0.25">
      <c r="A343" s="897" t="s">
        <v>506</v>
      </c>
      <c r="B343" s="898"/>
      <c r="C343" s="898"/>
      <c r="D343" s="898"/>
      <c r="E343" s="898"/>
      <c r="F343" s="899"/>
      <c r="G343" s="897" t="s">
        <v>507</v>
      </c>
      <c r="H343" s="898"/>
      <c r="I343" s="898"/>
      <c r="J343" s="898"/>
      <c r="K343" s="899"/>
    </row>
    <row r="344" spans="1:11" x14ac:dyDescent="0.25">
      <c r="A344" s="882"/>
      <c r="B344" s="883"/>
      <c r="C344" s="883"/>
      <c r="D344" s="883"/>
      <c r="E344" s="883"/>
      <c r="F344" s="884"/>
      <c r="G344" s="882"/>
      <c r="H344" s="883"/>
      <c r="I344" s="883"/>
      <c r="J344" s="883"/>
      <c r="K344" s="884"/>
    </row>
    <row r="345" spans="1:11" x14ac:dyDescent="0.25">
      <c r="A345" s="882"/>
      <c r="B345" s="883"/>
      <c r="C345" s="883"/>
      <c r="D345" s="883"/>
      <c r="E345" s="883"/>
      <c r="F345" s="884"/>
      <c r="G345" s="882"/>
      <c r="H345" s="883"/>
      <c r="I345" s="883"/>
      <c r="J345" s="883"/>
      <c r="K345" s="884"/>
    </row>
    <row r="346" spans="1:11" x14ac:dyDescent="0.25">
      <c r="A346" s="882"/>
      <c r="B346" s="883"/>
      <c r="C346" s="883"/>
      <c r="D346" s="883"/>
      <c r="E346" s="883"/>
      <c r="F346" s="884"/>
      <c r="G346" s="882"/>
      <c r="H346" s="883"/>
      <c r="I346" s="883"/>
      <c r="J346" s="883"/>
      <c r="K346" s="884"/>
    </row>
    <row r="347" spans="1:11" x14ac:dyDescent="0.25">
      <c r="A347" s="882"/>
      <c r="B347" s="883"/>
      <c r="C347" s="883"/>
      <c r="D347" s="883"/>
      <c r="E347" s="883"/>
      <c r="F347" s="884"/>
      <c r="G347" s="882"/>
      <c r="H347" s="883"/>
      <c r="I347" s="883"/>
      <c r="J347" s="883"/>
      <c r="K347" s="884"/>
    </row>
    <row r="348" spans="1:11" x14ac:dyDescent="0.25">
      <c r="A348" s="882"/>
      <c r="B348" s="883"/>
      <c r="C348" s="883"/>
      <c r="D348" s="883"/>
      <c r="E348" s="883"/>
      <c r="F348" s="884"/>
      <c r="G348" s="882"/>
      <c r="H348" s="883"/>
      <c r="I348" s="883"/>
      <c r="J348" s="883"/>
      <c r="K348" s="884"/>
    </row>
    <row r="349" spans="1:11" x14ac:dyDescent="0.25">
      <c r="A349" s="882"/>
      <c r="B349" s="883"/>
      <c r="C349" s="883"/>
      <c r="D349" s="883"/>
      <c r="E349" s="883"/>
      <c r="F349" s="884"/>
      <c r="G349" s="882"/>
      <c r="H349" s="883"/>
      <c r="I349" s="883"/>
      <c r="J349" s="883"/>
      <c r="K349" s="884"/>
    </row>
    <row r="350" spans="1:11" x14ac:dyDescent="0.25">
      <c r="A350" s="882"/>
      <c r="B350" s="883"/>
      <c r="C350" s="883"/>
      <c r="D350" s="883"/>
      <c r="E350" s="883"/>
      <c r="F350" s="884"/>
      <c r="G350" s="882"/>
      <c r="H350" s="883"/>
      <c r="I350" s="883"/>
      <c r="J350" s="883"/>
      <c r="K350" s="884"/>
    </row>
    <row r="351" spans="1:11" x14ac:dyDescent="0.25">
      <c r="A351" s="882"/>
      <c r="B351" s="883"/>
      <c r="C351" s="883"/>
      <c r="D351" s="883"/>
      <c r="E351" s="883"/>
      <c r="F351" s="884"/>
      <c r="G351" s="882"/>
      <c r="H351" s="883"/>
      <c r="I351" s="883"/>
      <c r="J351" s="883"/>
      <c r="K351" s="884"/>
    </row>
    <row r="352" spans="1:11" x14ac:dyDescent="0.25">
      <c r="A352" s="882"/>
      <c r="B352" s="883"/>
      <c r="C352" s="883"/>
      <c r="D352" s="883"/>
      <c r="E352" s="883"/>
      <c r="F352" s="884"/>
      <c r="G352" s="882"/>
      <c r="H352" s="883"/>
      <c r="I352" s="883"/>
      <c r="J352" s="883"/>
      <c r="K352" s="884"/>
    </row>
    <row r="353" spans="1:11" x14ac:dyDescent="0.25">
      <c r="A353" s="882"/>
      <c r="B353" s="883"/>
      <c r="C353" s="883"/>
      <c r="D353" s="883"/>
      <c r="E353" s="883"/>
      <c r="F353" s="884"/>
      <c r="G353" s="882"/>
      <c r="H353" s="883"/>
      <c r="I353" s="883"/>
      <c r="J353" s="883"/>
      <c r="K353" s="884"/>
    </row>
    <row r="354" spans="1:11" x14ac:dyDescent="0.25">
      <c r="A354" s="882"/>
      <c r="B354" s="883"/>
      <c r="C354" s="883"/>
      <c r="D354" s="883"/>
      <c r="E354" s="883"/>
      <c r="F354" s="884"/>
      <c r="G354" s="882"/>
      <c r="H354" s="883"/>
      <c r="I354" s="883"/>
      <c r="J354" s="883"/>
      <c r="K354" s="884"/>
    </row>
    <row r="355" spans="1:11" x14ac:dyDescent="0.25">
      <c r="A355" s="882"/>
      <c r="B355" s="883"/>
      <c r="C355" s="883"/>
      <c r="D355" s="883"/>
      <c r="E355" s="883"/>
      <c r="F355" s="884"/>
      <c r="G355" s="882"/>
      <c r="H355" s="883"/>
      <c r="I355" s="883"/>
      <c r="J355" s="883"/>
      <c r="K355" s="884"/>
    </row>
    <row r="356" spans="1:11" ht="15.75" thickBot="1" x14ac:dyDescent="0.3">
      <c r="A356" s="882"/>
      <c r="B356" s="883"/>
      <c r="C356" s="883"/>
      <c r="D356" s="883"/>
      <c r="E356" s="883"/>
      <c r="F356" s="884"/>
      <c r="G356" s="882"/>
      <c r="H356" s="883"/>
      <c r="I356" s="883"/>
      <c r="J356" s="883"/>
      <c r="K356" s="884"/>
    </row>
    <row r="357" spans="1:11" x14ac:dyDescent="0.25">
      <c r="A357" s="1009" t="s">
        <v>1236</v>
      </c>
      <c r="B357" s="1015"/>
      <c r="C357" s="1015"/>
      <c r="D357" s="1015"/>
      <c r="E357" s="1015"/>
      <c r="F357" s="1016"/>
      <c r="G357" s="1009" t="s">
        <v>1237</v>
      </c>
      <c r="H357" s="1015"/>
      <c r="I357" s="1015"/>
      <c r="J357" s="1015"/>
      <c r="K357" s="1016"/>
    </row>
    <row r="358" spans="1:11" ht="31.5" customHeight="1" thickBot="1" x14ac:dyDescent="0.3">
      <c r="A358" s="1017"/>
      <c r="B358" s="1018"/>
      <c r="C358" s="1018"/>
      <c r="D358" s="1018"/>
      <c r="E358" s="1018"/>
      <c r="F358" s="1019"/>
      <c r="G358" s="1017"/>
      <c r="H358" s="1018"/>
      <c r="I358" s="1018"/>
      <c r="J358" s="1018"/>
      <c r="K358" s="1019"/>
    </row>
    <row r="359" spans="1:11" x14ac:dyDescent="0.25">
      <c r="A359" s="897" t="s">
        <v>506</v>
      </c>
      <c r="B359" s="898"/>
      <c r="C359" s="898"/>
      <c r="D359" s="898"/>
      <c r="E359" s="898"/>
      <c r="F359" s="899"/>
      <c r="G359" s="897" t="s">
        <v>507</v>
      </c>
      <c r="H359" s="898"/>
      <c r="I359" s="898"/>
      <c r="J359" s="898"/>
      <c r="K359" s="899"/>
    </row>
    <row r="360" spans="1:11" x14ac:dyDescent="0.25">
      <c r="A360" s="882"/>
      <c r="B360" s="883"/>
      <c r="C360" s="883"/>
      <c r="D360" s="883"/>
      <c r="E360" s="883"/>
      <c r="F360" s="884"/>
      <c r="G360" s="882"/>
      <c r="H360" s="883"/>
      <c r="I360" s="883"/>
      <c r="J360" s="883"/>
      <c r="K360" s="884"/>
    </row>
    <row r="361" spans="1:11" x14ac:dyDescent="0.25">
      <c r="A361" s="882"/>
      <c r="B361" s="883"/>
      <c r="C361" s="883"/>
      <c r="D361" s="883"/>
      <c r="E361" s="883"/>
      <c r="F361" s="884"/>
      <c r="G361" s="882"/>
      <c r="H361" s="883"/>
      <c r="I361" s="883"/>
      <c r="J361" s="883"/>
      <c r="K361" s="884"/>
    </row>
    <row r="362" spans="1:11" x14ac:dyDescent="0.25">
      <c r="A362" s="882"/>
      <c r="B362" s="883"/>
      <c r="C362" s="883"/>
      <c r="D362" s="883"/>
      <c r="E362" s="883"/>
      <c r="F362" s="884"/>
      <c r="G362" s="882"/>
      <c r="H362" s="883"/>
      <c r="I362" s="883"/>
      <c r="J362" s="883"/>
      <c r="K362" s="884"/>
    </row>
    <row r="363" spans="1:11" x14ac:dyDescent="0.25">
      <c r="A363" s="882"/>
      <c r="B363" s="883"/>
      <c r="C363" s="883"/>
      <c r="D363" s="883"/>
      <c r="E363" s="883"/>
      <c r="F363" s="884"/>
      <c r="G363" s="882"/>
      <c r="H363" s="883"/>
      <c r="I363" s="883"/>
      <c r="J363" s="883"/>
      <c r="K363" s="884"/>
    </row>
    <row r="364" spans="1:11" x14ac:dyDescent="0.25">
      <c r="A364" s="882"/>
      <c r="B364" s="883"/>
      <c r="C364" s="883"/>
      <c r="D364" s="883"/>
      <c r="E364" s="883"/>
      <c r="F364" s="884"/>
      <c r="G364" s="882"/>
      <c r="H364" s="883"/>
      <c r="I364" s="883"/>
      <c r="J364" s="883"/>
      <c r="K364" s="884"/>
    </row>
    <row r="365" spans="1:11" x14ac:dyDescent="0.25">
      <c r="A365" s="882"/>
      <c r="B365" s="883"/>
      <c r="C365" s="883"/>
      <c r="D365" s="883"/>
      <c r="E365" s="883"/>
      <c r="F365" s="884"/>
      <c r="G365" s="882"/>
      <c r="H365" s="883"/>
      <c r="I365" s="883"/>
      <c r="J365" s="883"/>
      <c r="K365" s="884"/>
    </row>
    <row r="366" spans="1:11" x14ac:dyDescent="0.25">
      <c r="A366" s="882"/>
      <c r="B366" s="883"/>
      <c r="C366" s="883"/>
      <c r="D366" s="883"/>
      <c r="E366" s="883"/>
      <c r="F366" s="884"/>
      <c r="G366" s="882"/>
      <c r="H366" s="883"/>
      <c r="I366" s="883"/>
      <c r="J366" s="883"/>
      <c r="K366" s="884"/>
    </row>
    <row r="367" spans="1:11" x14ac:dyDescent="0.25">
      <c r="A367" s="882"/>
      <c r="B367" s="883"/>
      <c r="C367" s="883"/>
      <c r="D367" s="883"/>
      <c r="E367" s="883"/>
      <c r="F367" s="884"/>
      <c r="G367" s="882"/>
      <c r="H367" s="883"/>
      <c r="I367" s="883"/>
      <c r="J367" s="883"/>
      <c r="K367" s="884"/>
    </row>
    <row r="368" spans="1:11" x14ac:dyDescent="0.25">
      <c r="A368" s="882"/>
      <c r="B368" s="883"/>
      <c r="C368" s="883"/>
      <c r="D368" s="883"/>
      <c r="E368" s="883"/>
      <c r="F368" s="884"/>
      <c r="G368" s="882"/>
      <c r="H368" s="883"/>
      <c r="I368" s="883"/>
      <c r="J368" s="883"/>
      <c r="K368" s="884"/>
    </row>
    <row r="369" spans="1:11" x14ac:dyDescent="0.25">
      <c r="A369" s="882"/>
      <c r="B369" s="883"/>
      <c r="C369" s="883"/>
      <c r="D369" s="883"/>
      <c r="E369" s="883"/>
      <c r="F369" s="884"/>
      <c r="G369" s="882"/>
      <c r="H369" s="883"/>
      <c r="I369" s="883"/>
      <c r="J369" s="883"/>
      <c r="K369" s="884"/>
    </row>
    <row r="370" spans="1:11" x14ac:dyDescent="0.25">
      <c r="A370" s="882"/>
      <c r="B370" s="883"/>
      <c r="C370" s="883"/>
      <c r="D370" s="883"/>
      <c r="E370" s="883"/>
      <c r="F370" s="884"/>
      <c r="G370" s="882"/>
      <c r="H370" s="883"/>
      <c r="I370" s="883"/>
      <c r="J370" s="883"/>
      <c r="K370" s="884"/>
    </row>
    <row r="371" spans="1:11" x14ac:dyDescent="0.25">
      <c r="A371" s="882"/>
      <c r="B371" s="883"/>
      <c r="C371" s="883"/>
      <c r="D371" s="883"/>
      <c r="E371" s="883"/>
      <c r="F371" s="884"/>
      <c r="G371" s="882"/>
      <c r="H371" s="883"/>
      <c r="I371" s="883"/>
      <c r="J371" s="883"/>
      <c r="K371" s="884"/>
    </row>
    <row r="372" spans="1:11" ht="15.75" thickBot="1" x14ac:dyDescent="0.3">
      <c r="A372" s="882"/>
      <c r="B372" s="883"/>
      <c r="C372" s="883"/>
      <c r="D372" s="883"/>
      <c r="E372" s="883"/>
      <c r="F372" s="884"/>
      <c r="G372" s="882"/>
      <c r="H372" s="883"/>
      <c r="I372" s="883"/>
      <c r="J372" s="883"/>
      <c r="K372" s="884"/>
    </row>
    <row r="373" spans="1:11" x14ac:dyDescent="0.25">
      <c r="A373" s="1009" t="s">
        <v>1238</v>
      </c>
      <c r="B373" s="1015"/>
      <c r="C373" s="1015"/>
      <c r="D373" s="1015"/>
      <c r="E373" s="1015"/>
      <c r="F373" s="1016"/>
      <c r="G373" s="1009" t="s">
        <v>1239</v>
      </c>
      <c r="H373" s="1015"/>
      <c r="I373" s="1015"/>
      <c r="J373" s="1015"/>
      <c r="K373" s="1016"/>
    </row>
    <row r="374" spans="1:11" ht="15.75" thickBot="1" x14ac:dyDescent="0.3">
      <c r="A374" s="1017"/>
      <c r="B374" s="1018"/>
      <c r="C374" s="1018"/>
      <c r="D374" s="1018"/>
      <c r="E374" s="1018"/>
      <c r="F374" s="1019"/>
      <c r="G374" s="1017"/>
      <c r="H374" s="1018"/>
      <c r="I374" s="1018"/>
      <c r="J374" s="1018"/>
      <c r="K374" s="1019"/>
    </row>
    <row r="375" spans="1:11" x14ac:dyDescent="0.25">
      <c r="A375" s="897" t="s">
        <v>504</v>
      </c>
      <c r="B375" s="898"/>
      <c r="C375" s="898"/>
      <c r="D375" s="898"/>
      <c r="E375" s="898"/>
      <c r="F375" s="899"/>
      <c r="G375" s="897"/>
      <c r="H375" s="898"/>
      <c r="I375" s="898"/>
      <c r="J375" s="898"/>
      <c r="K375" s="899"/>
    </row>
    <row r="376" spans="1:11" x14ac:dyDescent="0.25">
      <c r="A376" s="882"/>
      <c r="B376" s="883"/>
      <c r="C376" s="883"/>
      <c r="D376" s="883"/>
      <c r="E376" s="883"/>
      <c r="F376" s="884"/>
      <c r="G376" s="882"/>
      <c r="H376" s="883"/>
      <c r="I376" s="883"/>
      <c r="J376" s="883"/>
      <c r="K376" s="884"/>
    </row>
    <row r="377" spans="1:11" x14ac:dyDescent="0.25">
      <c r="A377" s="882"/>
      <c r="B377" s="883"/>
      <c r="C377" s="883"/>
      <c r="D377" s="883"/>
      <c r="E377" s="883"/>
      <c r="F377" s="884"/>
      <c r="G377" s="882"/>
      <c r="H377" s="883"/>
      <c r="I377" s="883"/>
      <c r="J377" s="883"/>
      <c r="K377" s="884"/>
    </row>
    <row r="378" spans="1:11" x14ac:dyDescent="0.25">
      <c r="A378" s="882"/>
      <c r="B378" s="883"/>
      <c r="C378" s="883"/>
      <c r="D378" s="883"/>
      <c r="E378" s="883"/>
      <c r="F378" s="884"/>
      <c r="G378" s="882"/>
      <c r="H378" s="883"/>
      <c r="I378" s="883"/>
      <c r="J378" s="883"/>
      <c r="K378" s="884"/>
    </row>
    <row r="379" spans="1:11" x14ac:dyDescent="0.25">
      <c r="A379" s="882"/>
      <c r="B379" s="883"/>
      <c r="C379" s="883"/>
      <c r="D379" s="883"/>
      <c r="E379" s="883"/>
      <c r="F379" s="884"/>
      <c r="G379" s="882"/>
      <c r="H379" s="883"/>
      <c r="I379" s="883"/>
      <c r="J379" s="883"/>
      <c r="K379" s="884"/>
    </row>
    <row r="380" spans="1:11" x14ac:dyDescent="0.25">
      <c r="A380" s="882"/>
      <c r="B380" s="883"/>
      <c r="C380" s="883"/>
      <c r="D380" s="883"/>
      <c r="E380" s="883"/>
      <c r="F380" s="884"/>
      <c r="G380" s="882"/>
      <c r="H380" s="883"/>
      <c r="I380" s="883"/>
      <c r="J380" s="883"/>
      <c r="K380" s="884"/>
    </row>
    <row r="381" spans="1:11" x14ac:dyDescent="0.25">
      <c r="A381" s="882"/>
      <c r="B381" s="883"/>
      <c r="C381" s="883"/>
      <c r="D381" s="883"/>
      <c r="E381" s="883"/>
      <c r="F381" s="884"/>
      <c r="G381" s="882"/>
      <c r="H381" s="883"/>
      <c r="I381" s="883"/>
      <c r="J381" s="883"/>
      <c r="K381" s="884"/>
    </row>
    <row r="382" spans="1:11" x14ac:dyDescent="0.25">
      <c r="A382" s="882"/>
      <c r="B382" s="883"/>
      <c r="C382" s="883"/>
      <c r="D382" s="883"/>
      <c r="E382" s="883"/>
      <c r="F382" s="884"/>
      <c r="G382" s="882"/>
      <c r="H382" s="883"/>
      <c r="I382" s="883"/>
      <c r="J382" s="883"/>
      <c r="K382" s="884"/>
    </row>
    <row r="383" spans="1:11" x14ac:dyDescent="0.25">
      <c r="A383" s="882"/>
      <c r="B383" s="883"/>
      <c r="C383" s="883"/>
      <c r="D383" s="883"/>
      <c r="E383" s="883"/>
      <c r="F383" s="884"/>
      <c r="G383" s="882"/>
      <c r="H383" s="883"/>
      <c r="I383" s="883"/>
      <c r="J383" s="883"/>
      <c r="K383" s="884"/>
    </row>
    <row r="384" spans="1:11" x14ac:dyDescent="0.25">
      <c r="A384" s="882"/>
      <c r="B384" s="883"/>
      <c r="C384" s="883"/>
      <c r="D384" s="883"/>
      <c r="E384" s="883"/>
      <c r="F384" s="884"/>
      <c r="G384" s="882"/>
      <c r="H384" s="883"/>
      <c r="I384" s="883"/>
      <c r="J384" s="883"/>
      <c r="K384" s="884"/>
    </row>
    <row r="385" spans="1:11" x14ac:dyDescent="0.25">
      <c r="A385" s="882"/>
      <c r="B385" s="883"/>
      <c r="C385" s="883"/>
      <c r="D385" s="883"/>
      <c r="E385" s="883"/>
      <c r="F385" s="884"/>
      <c r="G385" s="882"/>
      <c r="H385" s="883"/>
      <c r="I385" s="883"/>
      <c r="J385" s="883"/>
      <c r="K385" s="884"/>
    </row>
    <row r="386" spans="1:11" x14ac:dyDescent="0.25">
      <c r="A386" s="882"/>
      <c r="B386" s="883"/>
      <c r="C386" s="883"/>
      <c r="D386" s="883"/>
      <c r="E386" s="883"/>
      <c r="F386" s="884"/>
      <c r="G386" s="882"/>
      <c r="H386" s="883"/>
      <c r="I386" s="883"/>
      <c r="J386" s="883"/>
      <c r="K386" s="884"/>
    </row>
    <row r="387" spans="1:11" x14ac:dyDescent="0.25">
      <c r="A387" s="882"/>
      <c r="B387" s="883"/>
      <c r="C387" s="883"/>
      <c r="D387" s="883"/>
      <c r="E387" s="883"/>
      <c r="F387" s="884"/>
      <c r="G387" s="882"/>
      <c r="H387" s="883"/>
      <c r="I387" s="883"/>
      <c r="J387" s="883"/>
      <c r="K387" s="884"/>
    </row>
    <row r="388" spans="1:11" ht="15.75" thickBot="1" x14ac:dyDescent="0.3">
      <c r="A388" s="882"/>
      <c r="B388" s="883"/>
      <c r="C388" s="883"/>
      <c r="D388" s="883"/>
      <c r="E388" s="883"/>
      <c r="F388" s="884"/>
      <c r="G388" s="882"/>
      <c r="H388" s="883"/>
      <c r="I388" s="883"/>
      <c r="J388" s="883"/>
      <c r="K388" s="884"/>
    </row>
    <row r="389" spans="1:11" x14ac:dyDescent="0.25">
      <c r="A389" s="1020" t="s">
        <v>961</v>
      </c>
      <c r="B389" s="1021"/>
      <c r="C389" s="1021"/>
      <c r="D389" s="1021"/>
      <c r="E389" s="1021"/>
      <c r="F389" s="1022"/>
      <c r="G389" s="1009" t="s">
        <v>962</v>
      </c>
      <c r="H389" s="1015"/>
      <c r="I389" s="1015"/>
      <c r="J389" s="1015"/>
      <c r="K389" s="1016"/>
    </row>
    <row r="390" spans="1:11" ht="22.5" customHeight="1" thickBot="1" x14ac:dyDescent="0.3">
      <c r="A390" s="1023"/>
      <c r="B390" s="1024"/>
      <c r="C390" s="1024"/>
      <c r="D390" s="1024"/>
      <c r="E390" s="1024"/>
      <c r="F390" s="1025"/>
      <c r="G390" s="1017"/>
      <c r="H390" s="1018"/>
      <c r="I390" s="1018"/>
      <c r="J390" s="1018"/>
      <c r="K390" s="1019"/>
    </row>
    <row r="391" spans="1:11" x14ac:dyDescent="0.25">
      <c r="A391" s="897"/>
      <c r="B391" s="898"/>
      <c r="C391" s="898"/>
      <c r="D391" s="898"/>
      <c r="E391" s="898"/>
      <c r="F391" s="899"/>
      <c r="G391" s="897"/>
      <c r="H391" s="898"/>
      <c r="I391" s="898"/>
      <c r="J391" s="898"/>
      <c r="K391" s="899"/>
    </row>
    <row r="392" spans="1:11" x14ac:dyDescent="0.25">
      <c r="A392" s="882"/>
      <c r="B392" s="883"/>
      <c r="C392" s="883"/>
      <c r="D392" s="883"/>
      <c r="E392" s="883"/>
      <c r="F392" s="884"/>
      <c r="G392" s="882"/>
      <c r="H392" s="883"/>
      <c r="I392" s="883"/>
      <c r="J392" s="883"/>
      <c r="K392" s="884"/>
    </row>
    <row r="393" spans="1:11" x14ac:dyDescent="0.25">
      <c r="A393" s="882"/>
      <c r="B393" s="883"/>
      <c r="C393" s="883"/>
      <c r="D393" s="883"/>
      <c r="E393" s="883"/>
      <c r="F393" s="884"/>
      <c r="G393" s="882"/>
      <c r="H393" s="883"/>
      <c r="I393" s="883"/>
      <c r="J393" s="883"/>
      <c r="K393" s="884"/>
    </row>
    <row r="394" spans="1:11" x14ac:dyDescent="0.25">
      <c r="A394" s="882"/>
      <c r="B394" s="883"/>
      <c r="C394" s="883"/>
      <c r="D394" s="883"/>
      <c r="E394" s="883"/>
      <c r="F394" s="884"/>
      <c r="G394" s="882"/>
      <c r="H394" s="883"/>
      <c r="I394" s="883"/>
      <c r="J394" s="883"/>
      <c r="K394" s="884"/>
    </row>
    <row r="395" spans="1:11" x14ac:dyDescent="0.25">
      <c r="A395" s="882"/>
      <c r="B395" s="883"/>
      <c r="C395" s="883"/>
      <c r="D395" s="883"/>
      <c r="E395" s="883"/>
      <c r="F395" s="884"/>
      <c r="G395" s="882"/>
      <c r="H395" s="883"/>
      <c r="I395" s="883"/>
      <c r="J395" s="883"/>
      <c r="K395" s="884"/>
    </row>
    <row r="396" spans="1:11" x14ac:dyDescent="0.25">
      <c r="A396" s="882"/>
      <c r="B396" s="883"/>
      <c r="C396" s="883"/>
      <c r="D396" s="883"/>
      <c r="E396" s="883"/>
      <c r="F396" s="884"/>
      <c r="G396" s="882"/>
      <c r="H396" s="883"/>
      <c r="I396" s="883"/>
      <c r="J396" s="883"/>
      <c r="K396" s="884"/>
    </row>
    <row r="397" spans="1:11" x14ac:dyDescent="0.25">
      <c r="A397" s="882"/>
      <c r="B397" s="883"/>
      <c r="C397" s="883"/>
      <c r="D397" s="883"/>
      <c r="E397" s="883"/>
      <c r="F397" s="884"/>
      <c r="G397" s="882"/>
      <c r="H397" s="883"/>
      <c r="I397" s="883"/>
      <c r="J397" s="883"/>
      <c r="K397" s="884"/>
    </row>
    <row r="398" spans="1:11" x14ac:dyDescent="0.25">
      <c r="A398" s="882"/>
      <c r="B398" s="883"/>
      <c r="C398" s="883"/>
      <c r="D398" s="883"/>
      <c r="E398" s="883"/>
      <c r="F398" s="884"/>
      <c r="G398" s="882"/>
      <c r="H398" s="883"/>
      <c r="I398" s="883"/>
      <c r="J398" s="883"/>
      <c r="K398" s="884"/>
    </row>
    <row r="399" spans="1:11" x14ac:dyDescent="0.25">
      <c r="A399" s="882"/>
      <c r="B399" s="883"/>
      <c r="C399" s="883"/>
      <c r="D399" s="883"/>
      <c r="E399" s="883"/>
      <c r="F399" s="884"/>
      <c r="G399" s="882"/>
      <c r="H399" s="883"/>
      <c r="I399" s="883"/>
      <c r="J399" s="883"/>
      <c r="K399" s="884"/>
    </row>
    <row r="400" spans="1:11" x14ac:dyDescent="0.25">
      <c r="A400" s="882"/>
      <c r="B400" s="883"/>
      <c r="C400" s="883"/>
      <c r="D400" s="883"/>
      <c r="E400" s="883"/>
      <c r="F400" s="884"/>
      <c r="G400" s="882"/>
      <c r="H400" s="883"/>
      <c r="I400" s="883"/>
      <c r="J400" s="883"/>
      <c r="K400" s="884"/>
    </row>
    <row r="401" spans="1:11" x14ac:dyDescent="0.25">
      <c r="A401" s="882"/>
      <c r="B401" s="883"/>
      <c r="C401" s="883"/>
      <c r="D401" s="883"/>
      <c r="E401" s="883"/>
      <c r="F401" s="884"/>
      <c r="G401" s="882"/>
      <c r="H401" s="883"/>
      <c r="I401" s="883"/>
      <c r="J401" s="883"/>
      <c r="K401" s="884"/>
    </row>
    <row r="402" spans="1:11" x14ac:dyDescent="0.25">
      <c r="A402" s="882"/>
      <c r="B402" s="883"/>
      <c r="C402" s="883"/>
      <c r="D402" s="883"/>
      <c r="E402" s="883"/>
      <c r="F402" s="884"/>
      <c r="G402" s="882"/>
      <c r="H402" s="883"/>
      <c r="I402" s="883"/>
      <c r="J402" s="883"/>
      <c r="K402" s="884"/>
    </row>
    <row r="403" spans="1:11" x14ac:dyDescent="0.25">
      <c r="A403" s="882"/>
      <c r="B403" s="883"/>
      <c r="C403" s="883"/>
      <c r="D403" s="883"/>
      <c r="E403" s="883"/>
      <c r="F403" s="884"/>
      <c r="G403" s="882"/>
      <c r="H403" s="883"/>
      <c r="I403" s="883"/>
      <c r="J403" s="883"/>
      <c r="K403" s="884"/>
    </row>
    <row r="404" spans="1:11" ht="15.75" thickBot="1" x14ac:dyDescent="0.3">
      <c r="A404" s="882"/>
      <c r="B404" s="883"/>
      <c r="C404" s="883"/>
      <c r="D404" s="883"/>
      <c r="E404" s="883"/>
      <c r="F404" s="884"/>
      <c r="G404" s="882"/>
      <c r="H404" s="883"/>
      <c r="I404" s="883"/>
      <c r="J404" s="883"/>
      <c r="K404" s="884"/>
    </row>
    <row r="405" spans="1:11" x14ac:dyDescent="0.25">
      <c r="A405" s="1020" t="s">
        <v>1240</v>
      </c>
      <c r="B405" s="1021"/>
      <c r="C405" s="1021"/>
      <c r="D405" s="1021"/>
      <c r="E405" s="1021"/>
      <c r="F405" s="1022"/>
      <c r="G405" s="1009" t="s">
        <v>1241</v>
      </c>
      <c r="H405" s="1015"/>
      <c r="I405" s="1015"/>
      <c r="J405" s="1015"/>
      <c r="K405" s="1016"/>
    </row>
    <row r="406" spans="1:11" ht="15.75" thickBot="1" x14ac:dyDescent="0.3">
      <c r="A406" s="1023"/>
      <c r="B406" s="1024"/>
      <c r="C406" s="1024"/>
      <c r="D406" s="1024"/>
      <c r="E406" s="1024"/>
      <c r="F406" s="1025"/>
      <c r="G406" s="1017"/>
      <c r="H406" s="1018"/>
      <c r="I406" s="1018"/>
      <c r="J406" s="1018"/>
      <c r="K406" s="1019"/>
    </row>
    <row r="407" spans="1:11" ht="15.75" hidden="1" thickBot="1" x14ac:dyDescent="0.3">
      <c r="A407" s="897" t="s">
        <v>506</v>
      </c>
      <c r="B407" s="898"/>
      <c r="C407" s="898"/>
      <c r="D407" s="898"/>
      <c r="E407" s="898"/>
      <c r="F407" s="899"/>
      <c r="G407" s="897" t="s">
        <v>507</v>
      </c>
      <c r="H407" s="898"/>
      <c r="I407" s="898"/>
      <c r="J407" s="898"/>
      <c r="K407" s="899"/>
    </row>
    <row r="408" spans="1:11" ht="15.75" hidden="1" thickBot="1" x14ac:dyDescent="0.3">
      <c r="A408" s="882"/>
      <c r="B408" s="883"/>
      <c r="C408" s="883"/>
      <c r="D408" s="883"/>
      <c r="E408" s="883"/>
      <c r="F408" s="884"/>
      <c r="G408" s="882"/>
      <c r="H408" s="883"/>
      <c r="I408" s="883"/>
      <c r="J408" s="883"/>
      <c r="K408" s="884"/>
    </row>
    <row r="409" spans="1:11" ht="15.75" hidden="1" thickBot="1" x14ac:dyDescent="0.3">
      <c r="A409" s="882"/>
      <c r="B409" s="883"/>
      <c r="C409" s="883"/>
      <c r="D409" s="883"/>
      <c r="E409" s="883"/>
      <c r="F409" s="884"/>
      <c r="G409" s="882"/>
      <c r="H409" s="883"/>
      <c r="I409" s="883"/>
      <c r="J409" s="883"/>
      <c r="K409" s="884"/>
    </row>
    <row r="410" spans="1:11" ht="15.75" hidden="1" thickBot="1" x14ac:dyDescent="0.3">
      <c r="A410" s="882"/>
      <c r="B410" s="883"/>
      <c r="C410" s="883"/>
      <c r="D410" s="883"/>
      <c r="E410" s="883"/>
      <c r="F410" s="884"/>
      <c r="G410" s="882"/>
      <c r="H410" s="883"/>
      <c r="I410" s="883"/>
      <c r="J410" s="883"/>
      <c r="K410" s="884"/>
    </row>
    <row r="411" spans="1:11" ht="15.75" hidden="1" thickBot="1" x14ac:dyDescent="0.3">
      <c r="A411" s="882"/>
      <c r="B411" s="883"/>
      <c r="C411" s="883"/>
      <c r="D411" s="883"/>
      <c r="E411" s="883"/>
      <c r="F411" s="884"/>
      <c r="G411" s="882"/>
      <c r="H411" s="883"/>
      <c r="I411" s="883"/>
      <c r="J411" s="883"/>
      <c r="K411" s="884"/>
    </row>
    <row r="412" spans="1:11" ht="15.75" hidden="1" thickBot="1" x14ac:dyDescent="0.3">
      <c r="A412" s="882"/>
      <c r="B412" s="883"/>
      <c r="C412" s="883"/>
      <c r="D412" s="883"/>
      <c r="E412" s="883"/>
      <c r="F412" s="884"/>
      <c r="G412" s="882"/>
      <c r="H412" s="883"/>
      <c r="I412" s="883"/>
      <c r="J412" s="883"/>
      <c r="K412" s="884"/>
    </row>
    <row r="413" spans="1:11" ht="15.75" hidden="1" thickBot="1" x14ac:dyDescent="0.3">
      <c r="A413" s="882"/>
      <c r="B413" s="883"/>
      <c r="C413" s="883"/>
      <c r="D413" s="883"/>
      <c r="E413" s="883"/>
      <c r="F413" s="884"/>
      <c r="G413" s="882"/>
      <c r="H413" s="883"/>
      <c r="I413" s="883"/>
      <c r="J413" s="883"/>
      <c r="K413" s="884"/>
    </row>
    <row r="414" spans="1:11" ht="15.75" hidden="1" thickBot="1" x14ac:dyDescent="0.3">
      <c r="A414" s="882"/>
      <c r="B414" s="883"/>
      <c r="C414" s="883"/>
      <c r="D414" s="883"/>
      <c r="E414" s="883"/>
      <c r="F414" s="884"/>
      <c r="G414" s="882"/>
      <c r="H414" s="883"/>
      <c r="I414" s="883"/>
      <c r="J414" s="883"/>
      <c r="K414" s="884"/>
    </row>
    <row r="415" spans="1:11" ht="15.75" hidden="1" thickBot="1" x14ac:dyDescent="0.3">
      <c r="A415" s="882"/>
      <c r="B415" s="883"/>
      <c r="C415" s="883"/>
      <c r="D415" s="883"/>
      <c r="E415" s="883"/>
      <c r="F415" s="884"/>
      <c r="G415" s="882"/>
      <c r="H415" s="883"/>
      <c r="I415" s="883"/>
      <c r="J415" s="883"/>
      <c r="K415" s="884"/>
    </row>
    <row r="416" spans="1:11" ht="15.75" hidden="1" thickBot="1" x14ac:dyDescent="0.3">
      <c r="A416" s="882"/>
      <c r="B416" s="883"/>
      <c r="C416" s="883"/>
      <c r="D416" s="883"/>
      <c r="E416" s="883"/>
      <c r="F416" s="884"/>
      <c r="G416" s="882"/>
      <c r="H416" s="883"/>
      <c r="I416" s="883"/>
      <c r="J416" s="883"/>
      <c r="K416" s="884"/>
    </row>
    <row r="417" spans="1:11" ht="15.75" hidden="1" thickBot="1" x14ac:dyDescent="0.3">
      <c r="A417" s="882"/>
      <c r="B417" s="883"/>
      <c r="C417" s="883"/>
      <c r="D417" s="883"/>
      <c r="E417" s="883"/>
      <c r="F417" s="884"/>
      <c r="G417" s="882"/>
      <c r="H417" s="883"/>
      <c r="I417" s="883"/>
      <c r="J417" s="883"/>
      <c r="K417" s="884"/>
    </row>
    <row r="418" spans="1:11" ht="15.75" hidden="1" thickBot="1" x14ac:dyDescent="0.3">
      <c r="A418" s="882"/>
      <c r="B418" s="883"/>
      <c r="C418" s="883"/>
      <c r="D418" s="883"/>
      <c r="E418" s="883"/>
      <c r="F418" s="884"/>
      <c r="G418" s="882"/>
      <c r="H418" s="883"/>
      <c r="I418" s="883"/>
      <c r="J418" s="883"/>
      <c r="K418" s="884"/>
    </row>
    <row r="419" spans="1:11" ht="15.75" hidden="1" thickBot="1" x14ac:dyDescent="0.3">
      <c r="A419" s="882"/>
      <c r="B419" s="883"/>
      <c r="C419" s="883"/>
      <c r="D419" s="883"/>
      <c r="E419" s="883"/>
      <c r="F419" s="884"/>
      <c r="G419" s="882"/>
      <c r="H419" s="883"/>
      <c r="I419" s="883"/>
      <c r="J419" s="883"/>
      <c r="K419" s="884"/>
    </row>
    <row r="420" spans="1:11" ht="15.75" hidden="1" thickBot="1" x14ac:dyDescent="0.3">
      <c r="A420" s="882"/>
      <c r="B420" s="883"/>
      <c r="C420" s="883"/>
      <c r="D420" s="883"/>
      <c r="E420" s="883"/>
      <c r="F420" s="884"/>
      <c r="G420" s="882"/>
      <c r="H420" s="883"/>
      <c r="I420" s="883"/>
      <c r="J420" s="883"/>
      <c r="K420" s="884"/>
    </row>
    <row r="421" spans="1:11" ht="15.75" hidden="1" thickBot="1" x14ac:dyDescent="0.3">
      <c r="A421" s="1009"/>
      <c r="B421" s="1015"/>
      <c r="C421" s="1015"/>
      <c r="D421" s="1015"/>
      <c r="E421" s="1015"/>
      <c r="F421" s="1016"/>
      <c r="G421" s="1009"/>
      <c r="H421" s="1015"/>
      <c r="I421" s="1015"/>
      <c r="J421" s="1015"/>
      <c r="K421" s="1016"/>
    </row>
    <row r="422" spans="1:11" ht="26.25" hidden="1" customHeight="1" thickBot="1" x14ac:dyDescent="0.3">
      <c r="A422" s="1017"/>
      <c r="B422" s="1018"/>
      <c r="C422" s="1018"/>
      <c r="D422" s="1018"/>
      <c r="E422" s="1018"/>
      <c r="F422" s="1019"/>
      <c r="G422" s="1017"/>
      <c r="H422" s="1018"/>
      <c r="I422" s="1018"/>
      <c r="J422" s="1018"/>
      <c r="K422" s="1019"/>
    </row>
    <row r="423" spans="1:11" x14ac:dyDescent="0.25">
      <c r="A423" s="897" t="s">
        <v>506</v>
      </c>
      <c r="B423" s="898"/>
      <c r="C423" s="898"/>
      <c r="D423" s="898"/>
      <c r="E423" s="898"/>
      <c r="F423" s="899"/>
      <c r="G423" s="897" t="s">
        <v>507</v>
      </c>
      <c r="H423" s="898"/>
      <c r="I423" s="898"/>
      <c r="J423" s="898"/>
      <c r="K423" s="899"/>
    </row>
    <row r="424" spans="1:11" x14ac:dyDescent="0.25">
      <c r="A424" s="882"/>
      <c r="B424" s="883"/>
      <c r="C424" s="883"/>
      <c r="D424" s="883"/>
      <c r="E424" s="883"/>
      <c r="F424" s="884"/>
      <c r="G424" s="882"/>
      <c r="H424" s="883"/>
      <c r="I424" s="883"/>
      <c r="J424" s="883"/>
      <c r="K424" s="884"/>
    </row>
    <row r="425" spans="1:11" x14ac:dyDescent="0.25">
      <c r="A425" s="882"/>
      <c r="B425" s="883"/>
      <c r="C425" s="883"/>
      <c r="D425" s="883"/>
      <c r="E425" s="883"/>
      <c r="F425" s="884"/>
      <c r="G425" s="882"/>
      <c r="H425" s="883"/>
      <c r="I425" s="883"/>
      <c r="J425" s="883"/>
      <c r="K425" s="884"/>
    </row>
    <row r="426" spans="1:11" x14ac:dyDescent="0.25">
      <c r="A426" s="882"/>
      <c r="B426" s="883"/>
      <c r="C426" s="883"/>
      <c r="D426" s="883"/>
      <c r="E426" s="883"/>
      <c r="F426" s="884"/>
      <c r="G426" s="882"/>
      <c r="H426" s="883"/>
      <c r="I426" s="883"/>
      <c r="J426" s="883"/>
      <c r="K426" s="884"/>
    </row>
    <row r="427" spans="1:11" x14ac:dyDescent="0.25">
      <c r="A427" s="882"/>
      <c r="B427" s="883"/>
      <c r="C427" s="883"/>
      <c r="D427" s="883"/>
      <c r="E427" s="883"/>
      <c r="F427" s="884"/>
      <c r="G427" s="882"/>
      <c r="H427" s="883"/>
      <c r="I427" s="883"/>
      <c r="J427" s="883"/>
      <c r="K427" s="884"/>
    </row>
    <row r="428" spans="1:11" x14ac:dyDescent="0.25">
      <c r="A428" s="882"/>
      <c r="B428" s="883"/>
      <c r="C428" s="883"/>
      <c r="D428" s="883"/>
      <c r="E428" s="883"/>
      <c r="F428" s="884"/>
      <c r="G428" s="882"/>
      <c r="H428" s="883"/>
      <c r="I428" s="883"/>
      <c r="J428" s="883"/>
      <c r="K428" s="884"/>
    </row>
    <row r="429" spans="1:11" x14ac:dyDescent="0.25">
      <c r="A429" s="882"/>
      <c r="B429" s="883"/>
      <c r="C429" s="883"/>
      <c r="D429" s="883"/>
      <c r="E429" s="883"/>
      <c r="F429" s="884"/>
      <c r="G429" s="882"/>
      <c r="H429" s="883"/>
      <c r="I429" s="883"/>
      <c r="J429" s="883"/>
      <c r="K429" s="884"/>
    </row>
    <row r="430" spans="1:11" x14ac:dyDescent="0.25">
      <c r="A430" s="882"/>
      <c r="B430" s="883"/>
      <c r="C430" s="883"/>
      <c r="D430" s="883"/>
      <c r="E430" s="883"/>
      <c r="F430" s="884"/>
      <c r="G430" s="882"/>
      <c r="H430" s="883"/>
      <c r="I430" s="883"/>
      <c r="J430" s="883"/>
      <c r="K430" s="884"/>
    </row>
    <row r="431" spans="1:11" x14ac:dyDescent="0.25">
      <c r="A431" s="882"/>
      <c r="B431" s="883"/>
      <c r="C431" s="883"/>
      <c r="D431" s="883"/>
      <c r="E431" s="883"/>
      <c r="F431" s="884"/>
      <c r="G431" s="882"/>
      <c r="H431" s="883"/>
      <c r="I431" s="883"/>
      <c r="J431" s="883"/>
      <c r="K431" s="884"/>
    </row>
    <row r="432" spans="1:11" x14ac:dyDescent="0.25">
      <c r="A432" s="882"/>
      <c r="B432" s="883"/>
      <c r="C432" s="883"/>
      <c r="D432" s="883"/>
      <c r="E432" s="883"/>
      <c r="F432" s="884"/>
      <c r="G432" s="882"/>
      <c r="H432" s="883"/>
      <c r="I432" s="883"/>
      <c r="J432" s="883"/>
      <c r="K432" s="884"/>
    </row>
    <row r="433" spans="1:11" x14ac:dyDescent="0.25">
      <c r="A433" s="882"/>
      <c r="B433" s="883"/>
      <c r="C433" s="883"/>
      <c r="D433" s="883"/>
      <c r="E433" s="883"/>
      <c r="F433" s="884"/>
      <c r="G433" s="882"/>
      <c r="H433" s="883"/>
      <c r="I433" s="883"/>
      <c r="J433" s="883"/>
      <c r="K433" s="884"/>
    </row>
    <row r="434" spans="1:11" x14ac:dyDescent="0.25">
      <c r="A434" s="882"/>
      <c r="B434" s="883"/>
      <c r="C434" s="883"/>
      <c r="D434" s="883"/>
      <c r="E434" s="883"/>
      <c r="F434" s="884"/>
      <c r="G434" s="882"/>
      <c r="H434" s="883"/>
      <c r="I434" s="883"/>
      <c r="J434" s="883"/>
      <c r="K434" s="884"/>
    </row>
    <row r="435" spans="1:11" x14ac:dyDescent="0.25">
      <c r="A435" s="882"/>
      <c r="B435" s="883"/>
      <c r="C435" s="883"/>
      <c r="D435" s="883"/>
      <c r="E435" s="883"/>
      <c r="F435" s="884"/>
      <c r="G435" s="882"/>
      <c r="H435" s="883"/>
      <c r="I435" s="883"/>
      <c r="J435" s="883"/>
      <c r="K435" s="884"/>
    </row>
    <row r="436" spans="1:11" ht="15.75" thickBot="1" x14ac:dyDescent="0.3">
      <c r="A436" s="882"/>
      <c r="B436" s="883"/>
      <c r="C436" s="883"/>
      <c r="D436" s="883"/>
      <c r="E436" s="883"/>
      <c r="F436" s="884"/>
      <c r="G436" s="882"/>
      <c r="H436" s="883"/>
      <c r="I436" s="883"/>
      <c r="J436" s="883"/>
      <c r="K436" s="884"/>
    </row>
    <row r="437" spans="1:11" x14ac:dyDescent="0.25">
      <c r="A437" s="1009" t="s">
        <v>1242</v>
      </c>
      <c r="B437" s="1015"/>
      <c r="C437" s="1015"/>
      <c r="D437" s="1015"/>
      <c r="E437" s="1015"/>
      <c r="F437" s="1016"/>
      <c r="G437" s="1009" t="s">
        <v>1243</v>
      </c>
      <c r="H437" s="1015"/>
      <c r="I437" s="1015"/>
      <c r="J437" s="1015"/>
      <c r="K437" s="1016"/>
    </row>
    <row r="438" spans="1:11" ht="25.5" customHeight="1" thickBot="1" x14ac:dyDescent="0.3">
      <c r="A438" s="1017"/>
      <c r="B438" s="1018"/>
      <c r="C438" s="1018"/>
      <c r="D438" s="1018"/>
      <c r="E438" s="1018"/>
      <c r="F438" s="1019"/>
      <c r="G438" s="1017"/>
      <c r="H438" s="1018"/>
      <c r="I438" s="1018"/>
      <c r="J438" s="1018"/>
      <c r="K438" s="1019"/>
    </row>
    <row r="439" spans="1:11" x14ac:dyDescent="0.25">
      <c r="A439" s="897" t="s">
        <v>506</v>
      </c>
      <c r="B439" s="898"/>
      <c r="C439" s="898"/>
      <c r="D439" s="898"/>
      <c r="E439" s="898"/>
      <c r="F439" s="899"/>
      <c r="G439" s="897" t="s">
        <v>507</v>
      </c>
      <c r="H439" s="898"/>
      <c r="I439" s="898"/>
      <c r="J439" s="898"/>
      <c r="K439" s="899"/>
    </row>
    <row r="440" spans="1:11" x14ac:dyDescent="0.25">
      <c r="A440" s="882"/>
      <c r="B440" s="883"/>
      <c r="C440" s="883"/>
      <c r="D440" s="883"/>
      <c r="E440" s="883"/>
      <c r="F440" s="884"/>
      <c r="G440" s="882"/>
      <c r="H440" s="883"/>
      <c r="I440" s="883"/>
      <c r="J440" s="883"/>
      <c r="K440" s="884"/>
    </row>
    <row r="441" spans="1:11" x14ac:dyDescent="0.25">
      <c r="A441" s="882"/>
      <c r="B441" s="883"/>
      <c r="C441" s="883"/>
      <c r="D441" s="883"/>
      <c r="E441" s="883"/>
      <c r="F441" s="884"/>
      <c r="G441" s="882"/>
      <c r="H441" s="883"/>
      <c r="I441" s="883"/>
      <c r="J441" s="883"/>
      <c r="K441" s="884"/>
    </row>
    <row r="442" spans="1:11" x14ac:dyDescent="0.25">
      <c r="A442" s="882"/>
      <c r="B442" s="883"/>
      <c r="C442" s="883"/>
      <c r="D442" s="883"/>
      <c r="E442" s="883"/>
      <c r="F442" s="884"/>
      <c r="G442" s="882"/>
      <c r="H442" s="883"/>
      <c r="I442" s="883"/>
      <c r="J442" s="883"/>
      <c r="K442" s="884"/>
    </row>
    <row r="443" spans="1:11" x14ac:dyDescent="0.25">
      <c r="A443" s="882"/>
      <c r="B443" s="883"/>
      <c r="C443" s="883"/>
      <c r="D443" s="883"/>
      <c r="E443" s="883"/>
      <c r="F443" s="884"/>
      <c r="G443" s="882"/>
      <c r="H443" s="883"/>
      <c r="I443" s="883"/>
      <c r="J443" s="883"/>
      <c r="K443" s="884"/>
    </row>
    <row r="444" spans="1:11" x14ac:dyDescent="0.25">
      <c r="A444" s="882"/>
      <c r="B444" s="883"/>
      <c r="C444" s="883"/>
      <c r="D444" s="883"/>
      <c r="E444" s="883"/>
      <c r="F444" s="884"/>
      <c r="G444" s="882"/>
      <c r="H444" s="883"/>
      <c r="I444" s="883"/>
      <c r="J444" s="883"/>
      <c r="K444" s="884"/>
    </row>
    <row r="445" spans="1:11" x14ac:dyDescent="0.25">
      <c r="A445" s="882"/>
      <c r="B445" s="883"/>
      <c r="C445" s="883"/>
      <c r="D445" s="883"/>
      <c r="E445" s="883"/>
      <c r="F445" s="884"/>
      <c r="G445" s="882"/>
      <c r="H445" s="883"/>
      <c r="I445" s="883"/>
      <c r="J445" s="883"/>
      <c r="K445" s="884"/>
    </row>
    <row r="446" spans="1:11" x14ac:dyDescent="0.25">
      <c r="A446" s="882"/>
      <c r="B446" s="883"/>
      <c r="C446" s="883"/>
      <c r="D446" s="883"/>
      <c r="E446" s="883"/>
      <c r="F446" s="884"/>
      <c r="G446" s="882"/>
      <c r="H446" s="883"/>
      <c r="I446" s="883"/>
      <c r="J446" s="883"/>
      <c r="K446" s="884"/>
    </row>
    <row r="447" spans="1:11" x14ac:dyDescent="0.25">
      <c r="A447" s="882"/>
      <c r="B447" s="883"/>
      <c r="C447" s="883"/>
      <c r="D447" s="883"/>
      <c r="E447" s="883"/>
      <c r="F447" s="884"/>
      <c r="G447" s="882"/>
      <c r="H447" s="883"/>
      <c r="I447" s="883"/>
      <c r="J447" s="883"/>
      <c r="K447" s="884"/>
    </row>
    <row r="448" spans="1:11" x14ac:dyDescent="0.25">
      <c r="A448" s="882"/>
      <c r="B448" s="883"/>
      <c r="C448" s="883"/>
      <c r="D448" s="883"/>
      <c r="E448" s="883"/>
      <c r="F448" s="884"/>
      <c r="G448" s="882"/>
      <c r="H448" s="883"/>
      <c r="I448" s="883"/>
      <c r="J448" s="883"/>
      <c r="K448" s="884"/>
    </row>
    <row r="449" spans="1:11" x14ac:dyDescent="0.25">
      <c r="A449" s="882"/>
      <c r="B449" s="883"/>
      <c r="C449" s="883"/>
      <c r="D449" s="883"/>
      <c r="E449" s="883"/>
      <c r="F449" s="884"/>
      <c r="G449" s="882"/>
      <c r="H449" s="883"/>
      <c r="I449" s="883"/>
      <c r="J449" s="883"/>
      <c r="K449" s="884"/>
    </row>
    <row r="450" spans="1:11" x14ac:dyDescent="0.25">
      <c r="A450" s="882"/>
      <c r="B450" s="883"/>
      <c r="C450" s="883"/>
      <c r="D450" s="883"/>
      <c r="E450" s="883"/>
      <c r="F450" s="884"/>
      <c r="G450" s="882"/>
      <c r="H450" s="883"/>
      <c r="I450" s="883"/>
      <c r="J450" s="883"/>
      <c r="K450" s="884"/>
    </row>
    <row r="451" spans="1:11" x14ac:dyDescent="0.25">
      <c r="A451" s="882"/>
      <c r="B451" s="883"/>
      <c r="C451" s="883"/>
      <c r="D451" s="883"/>
      <c r="E451" s="883"/>
      <c r="F451" s="884"/>
      <c r="G451" s="882"/>
      <c r="H451" s="883"/>
      <c r="I451" s="883"/>
      <c r="J451" s="883"/>
      <c r="K451" s="884"/>
    </row>
    <row r="452" spans="1:11" ht="15.75" thickBot="1" x14ac:dyDescent="0.3">
      <c r="A452" s="882"/>
      <c r="B452" s="883"/>
      <c r="C452" s="883"/>
      <c r="D452" s="883"/>
      <c r="E452" s="883"/>
      <c r="F452" s="884"/>
      <c r="G452" s="882"/>
      <c r="H452" s="883"/>
      <c r="I452" s="883"/>
      <c r="J452" s="883"/>
      <c r="K452" s="884"/>
    </row>
    <row r="453" spans="1:11" x14ac:dyDescent="0.25">
      <c r="A453" s="1009" t="s">
        <v>1244</v>
      </c>
      <c r="B453" s="1015"/>
      <c r="C453" s="1015"/>
      <c r="D453" s="1015"/>
      <c r="E453" s="1015"/>
      <c r="F453" s="1016"/>
      <c r="G453" s="1009" t="s">
        <v>1245</v>
      </c>
      <c r="H453" s="1015"/>
      <c r="I453" s="1015"/>
      <c r="J453" s="1015"/>
      <c r="K453" s="1016"/>
    </row>
    <row r="454" spans="1:11" ht="15.75" thickBot="1" x14ac:dyDescent="0.3">
      <c r="A454" s="1017"/>
      <c r="B454" s="1018"/>
      <c r="C454" s="1018"/>
      <c r="D454" s="1018"/>
      <c r="E454" s="1018"/>
      <c r="F454" s="1019"/>
      <c r="G454" s="1017"/>
      <c r="H454" s="1018"/>
      <c r="I454" s="1018"/>
      <c r="J454" s="1018"/>
      <c r="K454" s="1019"/>
    </row>
    <row r="455" spans="1:11" ht="15.75" hidden="1" thickBot="1" x14ac:dyDescent="0.3">
      <c r="A455" s="897" t="s">
        <v>506</v>
      </c>
      <c r="B455" s="898"/>
      <c r="C455" s="898"/>
      <c r="D455" s="898"/>
      <c r="E455" s="898"/>
      <c r="F455" s="899"/>
      <c r="G455" s="897" t="s">
        <v>507</v>
      </c>
      <c r="H455" s="898"/>
      <c r="I455" s="898"/>
      <c r="J455" s="898"/>
      <c r="K455" s="899"/>
    </row>
    <row r="456" spans="1:11" ht="15.75" hidden="1" thickBot="1" x14ac:dyDescent="0.3">
      <c r="A456" s="882"/>
      <c r="B456" s="883"/>
      <c r="C456" s="883"/>
      <c r="D456" s="883"/>
      <c r="E456" s="883"/>
      <c r="F456" s="884"/>
      <c r="G456" s="882"/>
      <c r="H456" s="883"/>
      <c r="I456" s="883"/>
      <c r="J456" s="883"/>
      <c r="K456" s="884"/>
    </row>
    <row r="457" spans="1:11" ht="15.75" hidden="1" thickBot="1" x14ac:dyDescent="0.3">
      <c r="A457" s="882"/>
      <c r="B457" s="883"/>
      <c r="C457" s="883"/>
      <c r="D457" s="883"/>
      <c r="E457" s="883"/>
      <c r="F457" s="884"/>
      <c r="G457" s="882"/>
      <c r="H457" s="883"/>
      <c r="I457" s="883"/>
      <c r="J457" s="883"/>
      <c r="K457" s="884"/>
    </row>
    <row r="458" spans="1:11" ht="15.75" hidden="1" thickBot="1" x14ac:dyDescent="0.3">
      <c r="A458" s="882"/>
      <c r="B458" s="883"/>
      <c r="C458" s="883"/>
      <c r="D458" s="883"/>
      <c r="E458" s="883"/>
      <c r="F458" s="884"/>
      <c r="G458" s="882"/>
      <c r="H458" s="883"/>
      <c r="I458" s="883"/>
      <c r="J458" s="883"/>
      <c r="K458" s="884"/>
    </row>
    <row r="459" spans="1:11" ht="15.75" hidden="1" thickBot="1" x14ac:dyDescent="0.3">
      <c r="A459" s="882"/>
      <c r="B459" s="883"/>
      <c r="C459" s="883"/>
      <c r="D459" s="883"/>
      <c r="E459" s="883"/>
      <c r="F459" s="884"/>
      <c r="G459" s="882"/>
      <c r="H459" s="883"/>
      <c r="I459" s="883"/>
      <c r="J459" s="883"/>
      <c r="K459" s="884"/>
    </row>
    <row r="460" spans="1:11" ht="15.75" hidden="1" thickBot="1" x14ac:dyDescent="0.3">
      <c r="A460" s="882"/>
      <c r="B460" s="883"/>
      <c r="C460" s="883"/>
      <c r="D460" s="883"/>
      <c r="E460" s="883"/>
      <c r="F460" s="884"/>
      <c r="G460" s="882"/>
      <c r="H460" s="883"/>
      <c r="I460" s="883"/>
      <c r="J460" s="883"/>
      <c r="K460" s="884"/>
    </row>
    <row r="461" spans="1:11" ht="15.75" hidden="1" thickBot="1" x14ac:dyDescent="0.3">
      <c r="A461" s="882"/>
      <c r="B461" s="883"/>
      <c r="C461" s="883"/>
      <c r="D461" s="883"/>
      <c r="E461" s="883"/>
      <c r="F461" s="884"/>
      <c r="G461" s="882"/>
      <c r="H461" s="883"/>
      <c r="I461" s="883"/>
      <c r="J461" s="883"/>
      <c r="K461" s="884"/>
    </row>
    <row r="462" spans="1:11" ht="15.75" hidden="1" thickBot="1" x14ac:dyDescent="0.3">
      <c r="A462" s="882"/>
      <c r="B462" s="883"/>
      <c r="C462" s="883"/>
      <c r="D462" s="883"/>
      <c r="E462" s="883"/>
      <c r="F462" s="884"/>
      <c r="G462" s="882"/>
      <c r="H462" s="883"/>
      <c r="I462" s="883"/>
      <c r="J462" s="883"/>
      <c r="K462" s="884"/>
    </row>
    <row r="463" spans="1:11" ht="15.75" hidden="1" thickBot="1" x14ac:dyDescent="0.3">
      <c r="A463" s="882"/>
      <c r="B463" s="883"/>
      <c r="C463" s="883"/>
      <c r="D463" s="883"/>
      <c r="E463" s="883"/>
      <c r="F463" s="884"/>
      <c r="G463" s="882"/>
      <c r="H463" s="883"/>
      <c r="I463" s="883"/>
      <c r="J463" s="883"/>
      <c r="K463" s="884"/>
    </row>
    <row r="464" spans="1:11" ht="15.75" hidden="1" thickBot="1" x14ac:dyDescent="0.3">
      <c r="A464" s="882"/>
      <c r="B464" s="883"/>
      <c r="C464" s="883"/>
      <c r="D464" s="883"/>
      <c r="E464" s="883"/>
      <c r="F464" s="884"/>
      <c r="G464" s="882"/>
      <c r="H464" s="883"/>
      <c r="I464" s="883"/>
      <c r="J464" s="883"/>
      <c r="K464" s="884"/>
    </row>
    <row r="465" spans="1:11" ht="15.75" hidden="1" thickBot="1" x14ac:dyDescent="0.3">
      <c r="A465" s="882"/>
      <c r="B465" s="883"/>
      <c r="C465" s="883"/>
      <c r="D465" s="883"/>
      <c r="E465" s="883"/>
      <c r="F465" s="884"/>
      <c r="G465" s="882"/>
      <c r="H465" s="883"/>
      <c r="I465" s="883"/>
      <c r="J465" s="883"/>
      <c r="K465" s="884"/>
    </row>
    <row r="466" spans="1:11" ht="15.75" hidden="1" thickBot="1" x14ac:dyDescent="0.3">
      <c r="A466" s="882"/>
      <c r="B466" s="883"/>
      <c r="C466" s="883"/>
      <c r="D466" s="883"/>
      <c r="E466" s="883"/>
      <c r="F466" s="884"/>
      <c r="G466" s="882"/>
      <c r="H466" s="883"/>
      <c r="I466" s="883"/>
      <c r="J466" s="883"/>
      <c r="K466" s="884"/>
    </row>
    <row r="467" spans="1:11" ht="15.75" hidden="1" thickBot="1" x14ac:dyDescent="0.3">
      <c r="A467" s="882"/>
      <c r="B467" s="883"/>
      <c r="C467" s="883"/>
      <c r="D467" s="883"/>
      <c r="E467" s="883"/>
      <c r="F467" s="884"/>
      <c r="G467" s="882"/>
      <c r="H467" s="883"/>
      <c r="I467" s="883"/>
      <c r="J467" s="883"/>
      <c r="K467" s="884"/>
    </row>
    <row r="468" spans="1:11" ht="15.75" hidden="1" thickBot="1" x14ac:dyDescent="0.3">
      <c r="A468" s="882"/>
      <c r="B468" s="883"/>
      <c r="C468" s="883"/>
      <c r="D468" s="883"/>
      <c r="E468" s="883"/>
      <c r="F468" s="884"/>
      <c r="G468" s="882"/>
      <c r="H468" s="883"/>
      <c r="I468" s="883"/>
      <c r="J468" s="883"/>
      <c r="K468" s="884"/>
    </row>
    <row r="469" spans="1:11" ht="15.75" hidden="1" thickBot="1" x14ac:dyDescent="0.3">
      <c r="A469" s="1009" t="s">
        <v>616</v>
      </c>
      <c r="B469" s="1015"/>
      <c r="C469" s="1015"/>
      <c r="D469" s="1015"/>
      <c r="E469" s="1015"/>
      <c r="F469" s="1016"/>
      <c r="G469" s="1009" t="s">
        <v>742</v>
      </c>
      <c r="H469" s="1015"/>
      <c r="I469" s="1015"/>
      <c r="J469" s="1015"/>
      <c r="K469" s="1016"/>
    </row>
    <row r="470" spans="1:11" ht="15.75" hidden="1" thickBot="1" x14ac:dyDescent="0.3">
      <c r="A470" s="1017"/>
      <c r="B470" s="1018"/>
      <c r="C470" s="1018"/>
      <c r="D470" s="1018"/>
      <c r="E470" s="1018"/>
      <c r="F470" s="1019"/>
      <c r="G470" s="1017"/>
      <c r="H470" s="1018"/>
      <c r="I470" s="1018"/>
      <c r="J470" s="1018"/>
      <c r="K470" s="1019"/>
    </row>
    <row r="471" spans="1:11" x14ac:dyDescent="0.25">
      <c r="A471" s="897" t="s">
        <v>506</v>
      </c>
      <c r="B471" s="898"/>
      <c r="C471" s="898"/>
      <c r="D471" s="898"/>
      <c r="E471" s="898"/>
      <c r="F471" s="899"/>
      <c r="G471" s="897" t="s">
        <v>507</v>
      </c>
      <c r="H471" s="898"/>
      <c r="I471" s="898"/>
      <c r="J471" s="898"/>
      <c r="K471" s="899"/>
    </row>
    <row r="472" spans="1:11" x14ac:dyDescent="0.25">
      <c r="A472" s="882"/>
      <c r="B472" s="883"/>
      <c r="C472" s="883"/>
      <c r="D472" s="883"/>
      <c r="E472" s="883"/>
      <c r="F472" s="884"/>
      <c r="G472" s="882"/>
      <c r="H472" s="883"/>
      <c r="I472" s="883"/>
      <c r="J472" s="883"/>
      <c r="K472" s="884"/>
    </row>
    <row r="473" spans="1:11" x14ac:dyDescent="0.25">
      <c r="A473" s="882"/>
      <c r="B473" s="883"/>
      <c r="C473" s="883"/>
      <c r="D473" s="883"/>
      <c r="E473" s="883"/>
      <c r="F473" s="884"/>
      <c r="G473" s="882"/>
      <c r="H473" s="883"/>
      <c r="I473" s="883"/>
      <c r="J473" s="883"/>
      <c r="K473" s="884"/>
    </row>
    <row r="474" spans="1:11" x14ac:dyDescent="0.25">
      <c r="A474" s="882"/>
      <c r="B474" s="883"/>
      <c r="C474" s="883"/>
      <c r="D474" s="883"/>
      <c r="E474" s="883"/>
      <c r="F474" s="884"/>
      <c r="G474" s="882"/>
      <c r="H474" s="883"/>
      <c r="I474" s="883"/>
      <c r="J474" s="883"/>
      <c r="K474" s="884"/>
    </row>
    <row r="475" spans="1:11" x14ac:dyDescent="0.25">
      <c r="A475" s="882"/>
      <c r="B475" s="883"/>
      <c r="C475" s="883"/>
      <c r="D475" s="883"/>
      <c r="E475" s="883"/>
      <c r="F475" s="884"/>
      <c r="G475" s="882"/>
      <c r="H475" s="883"/>
      <c r="I475" s="883"/>
      <c r="J475" s="883"/>
      <c r="K475" s="884"/>
    </row>
    <row r="476" spans="1:11" x14ac:dyDescent="0.25">
      <c r="A476" s="882"/>
      <c r="B476" s="883"/>
      <c r="C476" s="883"/>
      <c r="D476" s="883"/>
      <c r="E476" s="883"/>
      <c r="F476" s="884"/>
      <c r="G476" s="882"/>
      <c r="H476" s="883"/>
      <c r="I476" s="883"/>
      <c r="J476" s="883"/>
      <c r="K476" s="884"/>
    </row>
    <row r="477" spans="1:11" x14ac:dyDescent="0.25">
      <c r="A477" s="882"/>
      <c r="B477" s="883"/>
      <c r="C477" s="883"/>
      <c r="D477" s="883"/>
      <c r="E477" s="883"/>
      <c r="F477" s="884"/>
      <c r="G477" s="882"/>
      <c r="H477" s="883"/>
      <c r="I477" s="883"/>
      <c r="J477" s="883"/>
      <c r="K477" s="884"/>
    </row>
    <row r="478" spans="1:11" x14ac:dyDescent="0.25">
      <c r="A478" s="882"/>
      <c r="B478" s="883"/>
      <c r="C478" s="883"/>
      <c r="D478" s="883"/>
      <c r="E478" s="883"/>
      <c r="F478" s="884"/>
      <c r="G478" s="882"/>
      <c r="H478" s="883"/>
      <c r="I478" s="883"/>
      <c r="J478" s="883"/>
      <c r="K478" s="884"/>
    </row>
    <row r="479" spans="1:11" x14ac:dyDescent="0.25">
      <c r="A479" s="882"/>
      <c r="B479" s="883"/>
      <c r="C479" s="883"/>
      <c r="D479" s="883"/>
      <c r="E479" s="883"/>
      <c r="F479" s="884"/>
      <c r="G479" s="882"/>
      <c r="H479" s="883"/>
      <c r="I479" s="883"/>
      <c r="J479" s="883"/>
      <c r="K479" s="884"/>
    </row>
    <row r="480" spans="1:11" x14ac:dyDescent="0.25">
      <c r="A480" s="882"/>
      <c r="B480" s="883"/>
      <c r="C480" s="883"/>
      <c r="D480" s="883"/>
      <c r="E480" s="883"/>
      <c r="F480" s="884"/>
      <c r="G480" s="882"/>
      <c r="H480" s="883"/>
      <c r="I480" s="883"/>
      <c r="J480" s="883"/>
      <c r="K480" s="884"/>
    </row>
    <row r="481" spans="1:11" x14ac:dyDescent="0.25">
      <c r="A481" s="882"/>
      <c r="B481" s="883"/>
      <c r="C481" s="883"/>
      <c r="D481" s="883"/>
      <c r="E481" s="883"/>
      <c r="F481" s="884"/>
      <c r="G481" s="882"/>
      <c r="H481" s="883"/>
      <c r="I481" s="883"/>
      <c r="J481" s="883"/>
      <c r="K481" s="884"/>
    </row>
    <row r="482" spans="1:11" x14ac:dyDescent="0.25">
      <c r="A482" s="882"/>
      <c r="B482" s="883"/>
      <c r="C482" s="883"/>
      <c r="D482" s="883"/>
      <c r="E482" s="883"/>
      <c r="F482" s="884"/>
      <c r="G482" s="882"/>
      <c r="H482" s="883"/>
      <c r="I482" s="883"/>
      <c r="J482" s="883"/>
      <c r="K482" s="884"/>
    </row>
    <row r="483" spans="1:11" x14ac:dyDescent="0.25">
      <c r="A483" s="882"/>
      <c r="B483" s="883"/>
      <c r="C483" s="883"/>
      <c r="D483" s="883"/>
      <c r="E483" s="883"/>
      <c r="F483" s="884"/>
      <c r="G483" s="882"/>
      <c r="H483" s="883"/>
      <c r="I483" s="883"/>
      <c r="J483" s="883"/>
      <c r="K483" s="884"/>
    </row>
    <row r="484" spans="1:11" ht="15.75" thickBot="1" x14ac:dyDescent="0.3">
      <c r="A484" s="882"/>
      <c r="B484" s="883"/>
      <c r="C484" s="883"/>
      <c r="D484" s="883"/>
      <c r="E484" s="883"/>
      <c r="F484" s="884"/>
      <c r="G484" s="882"/>
      <c r="H484" s="883"/>
      <c r="I484" s="883"/>
      <c r="J484" s="883"/>
      <c r="K484" s="884"/>
    </row>
    <row r="485" spans="1:11" x14ac:dyDescent="0.25">
      <c r="A485" s="1009" t="s">
        <v>786</v>
      </c>
      <c r="B485" s="1015"/>
      <c r="C485" s="1015"/>
      <c r="D485" s="1015"/>
      <c r="E485" s="1015"/>
      <c r="F485" s="1016"/>
      <c r="G485" s="1009" t="s">
        <v>787</v>
      </c>
      <c r="H485" s="1015"/>
      <c r="I485" s="1015"/>
      <c r="J485" s="1015"/>
      <c r="K485" s="1016"/>
    </row>
    <row r="486" spans="1:11" ht="15.75" thickBot="1" x14ac:dyDescent="0.3">
      <c r="A486" s="1017"/>
      <c r="B486" s="1018"/>
      <c r="C486" s="1018"/>
      <c r="D486" s="1018"/>
      <c r="E486" s="1018"/>
      <c r="F486" s="1019"/>
      <c r="G486" s="1017"/>
      <c r="H486" s="1018"/>
      <c r="I486" s="1018"/>
      <c r="J486" s="1018"/>
      <c r="K486" s="1019"/>
    </row>
    <row r="487" spans="1:11" x14ac:dyDescent="0.25">
      <c r="A487" s="897" t="s">
        <v>506</v>
      </c>
      <c r="B487" s="898"/>
      <c r="C487" s="898"/>
      <c r="D487" s="898"/>
      <c r="E487" s="898"/>
      <c r="F487" s="899"/>
      <c r="G487" s="897" t="s">
        <v>507</v>
      </c>
      <c r="H487" s="898"/>
      <c r="I487" s="898"/>
      <c r="J487" s="898"/>
      <c r="K487" s="899"/>
    </row>
    <row r="488" spans="1:11" x14ac:dyDescent="0.25">
      <c r="A488" s="882"/>
      <c r="B488" s="883"/>
      <c r="C488" s="883"/>
      <c r="D488" s="883"/>
      <c r="E488" s="883"/>
      <c r="F488" s="884"/>
      <c r="G488" s="882"/>
      <c r="H488" s="883"/>
      <c r="I488" s="883"/>
      <c r="J488" s="883"/>
      <c r="K488" s="884"/>
    </row>
    <row r="489" spans="1:11" x14ac:dyDescent="0.25">
      <c r="A489" s="882"/>
      <c r="B489" s="883"/>
      <c r="C489" s="883"/>
      <c r="D489" s="883"/>
      <c r="E489" s="883"/>
      <c r="F489" s="884"/>
      <c r="G489" s="882"/>
      <c r="H489" s="883"/>
      <c r="I489" s="883"/>
      <c r="J489" s="883"/>
      <c r="K489" s="884"/>
    </row>
    <row r="490" spans="1:11" x14ac:dyDescent="0.25">
      <c r="A490" s="882"/>
      <c r="B490" s="883"/>
      <c r="C490" s="883"/>
      <c r="D490" s="883"/>
      <c r="E490" s="883"/>
      <c r="F490" s="884"/>
      <c r="G490" s="882"/>
      <c r="H490" s="883"/>
      <c r="I490" s="883"/>
      <c r="J490" s="883"/>
      <c r="K490" s="884"/>
    </row>
    <row r="491" spans="1:11" x14ac:dyDescent="0.25">
      <c r="A491" s="882"/>
      <c r="B491" s="883"/>
      <c r="C491" s="883"/>
      <c r="D491" s="883"/>
      <c r="E491" s="883"/>
      <c r="F491" s="884"/>
      <c r="G491" s="882"/>
      <c r="H491" s="883"/>
      <c r="I491" s="883"/>
      <c r="J491" s="883"/>
      <c r="K491" s="884"/>
    </row>
    <row r="492" spans="1:11" x14ac:dyDescent="0.25">
      <c r="A492" s="882"/>
      <c r="B492" s="883"/>
      <c r="C492" s="883"/>
      <c r="D492" s="883"/>
      <c r="E492" s="883"/>
      <c r="F492" s="884"/>
      <c r="G492" s="882"/>
      <c r="H492" s="883"/>
      <c r="I492" s="883"/>
      <c r="J492" s="883"/>
      <c r="K492" s="884"/>
    </row>
    <row r="493" spans="1:11" x14ac:dyDescent="0.25">
      <c r="A493" s="882"/>
      <c r="B493" s="883"/>
      <c r="C493" s="883"/>
      <c r="D493" s="883"/>
      <c r="E493" s="883"/>
      <c r="F493" s="884"/>
      <c r="G493" s="882"/>
      <c r="H493" s="883"/>
      <c r="I493" s="883"/>
      <c r="J493" s="883"/>
      <c r="K493" s="884"/>
    </row>
    <row r="494" spans="1:11" x14ac:dyDescent="0.25">
      <c r="A494" s="882"/>
      <c r="B494" s="883"/>
      <c r="C494" s="883"/>
      <c r="D494" s="883"/>
      <c r="E494" s="883"/>
      <c r="F494" s="884"/>
      <c r="G494" s="882"/>
      <c r="H494" s="883"/>
      <c r="I494" s="883"/>
      <c r="J494" s="883"/>
      <c r="K494" s="884"/>
    </row>
    <row r="495" spans="1:11" x14ac:dyDescent="0.25">
      <c r="A495" s="882"/>
      <c r="B495" s="883"/>
      <c r="C495" s="883"/>
      <c r="D495" s="883"/>
      <c r="E495" s="883"/>
      <c r="F495" s="884"/>
      <c r="G495" s="882"/>
      <c r="H495" s="883"/>
      <c r="I495" s="883"/>
      <c r="J495" s="883"/>
      <c r="K495" s="884"/>
    </row>
    <row r="496" spans="1:11" x14ac:dyDescent="0.25">
      <c r="A496" s="882"/>
      <c r="B496" s="883"/>
      <c r="C496" s="883"/>
      <c r="D496" s="883"/>
      <c r="E496" s="883"/>
      <c r="F496" s="884"/>
      <c r="G496" s="882"/>
      <c r="H496" s="883"/>
      <c r="I496" s="883"/>
      <c r="J496" s="883"/>
      <c r="K496" s="884"/>
    </row>
    <row r="497" spans="1:11" x14ac:dyDescent="0.25">
      <c r="A497" s="882"/>
      <c r="B497" s="883"/>
      <c r="C497" s="883"/>
      <c r="D497" s="883"/>
      <c r="E497" s="883"/>
      <c r="F497" s="884"/>
      <c r="G497" s="882"/>
      <c r="H497" s="883"/>
      <c r="I497" s="883"/>
      <c r="J497" s="883"/>
      <c r="K497" s="884"/>
    </row>
    <row r="498" spans="1:11" x14ac:dyDescent="0.25">
      <c r="A498" s="882"/>
      <c r="B498" s="883"/>
      <c r="C498" s="883"/>
      <c r="D498" s="883"/>
      <c r="E498" s="883"/>
      <c r="F498" s="884"/>
      <c r="G498" s="882"/>
      <c r="H498" s="883"/>
      <c r="I498" s="883"/>
      <c r="J498" s="883"/>
      <c r="K498" s="884"/>
    </row>
    <row r="499" spans="1:11" x14ac:dyDescent="0.25">
      <c r="A499" s="882"/>
      <c r="B499" s="883"/>
      <c r="C499" s="883"/>
      <c r="D499" s="883"/>
      <c r="E499" s="883"/>
      <c r="F499" s="884"/>
      <c r="G499" s="882"/>
      <c r="H499" s="883"/>
      <c r="I499" s="883"/>
      <c r="J499" s="883"/>
      <c r="K499" s="884"/>
    </row>
    <row r="500" spans="1:11" ht="15.75" thickBot="1" x14ac:dyDescent="0.3">
      <c r="A500" s="882"/>
      <c r="B500" s="883"/>
      <c r="C500" s="883"/>
      <c r="D500" s="883"/>
      <c r="E500" s="883"/>
      <c r="F500" s="884"/>
      <c r="G500" s="882"/>
      <c r="H500" s="883"/>
      <c r="I500" s="883"/>
      <c r="J500" s="883"/>
      <c r="K500" s="884"/>
    </row>
    <row r="501" spans="1:11" x14ac:dyDescent="0.25">
      <c r="A501" s="1009" t="s">
        <v>1246</v>
      </c>
      <c r="B501" s="1015"/>
      <c r="C501" s="1015"/>
      <c r="D501" s="1015"/>
      <c r="E501" s="1015"/>
      <c r="F501" s="1016"/>
      <c r="G501" s="1009" t="s">
        <v>1247</v>
      </c>
      <c r="H501" s="1015"/>
      <c r="I501" s="1015"/>
      <c r="J501" s="1015"/>
      <c r="K501" s="1016"/>
    </row>
    <row r="502" spans="1:11" ht="15.75" thickBot="1" x14ac:dyDescent="0.3">
      <c r="A502" s="1017"/>
      <c r="B502" s="1018"/>
      <c r="C502" s="1018"/>
      <c r="D502" s="1018"/>
      <c r="E502" s="1018"/>
      <c r="F502" s="1019"/>
      <c r="G502" s="1017"/>
      <c r="H502" s="1018"/>
      <c r="I502" s="1018"/>
      <c r="J502" s="1018"/>
      <c r="K502" s="1019"/>
    </row>
    <row r="503" spans="1:11" x14ac:dyDescent="0.25">
      <c r="A503" s="897" t="s">
        <v>506</v>
      </c>
      <c r="B503" s="898"/>
      <c r="C503" s="898"/>
      <c r="D503" s="898"/>
      <c r="E503" s="898"/>
      <c r="F503" s="899"/>
      <c r="G503" s="897"/>
      <c r="H503" s="898"/>
      <c r="I503" s="898"/>
      <c r="J503" s="898"/>
      <c r="K503" s="899"/>
    </row>
    <row r="504" spans="1:11" x14ac:dyDescent="0.25">
      <c r="A504" s="882"/>
      <c r="B504" s="883"/>
      <c r="C504" s="883"/>
      <c r="D504" s="883"/>
      <c r="E504" s="883"/>
      <c r="F504" s="884"/>
      <c r="G504" s="882"/>
      <c r="H504" s="883"/>
      <c r="I504" s="883"/>
      <c r="J504" s="883"/>
      <c r="K504" s="884"/>
    </row>
    <row r="505" spans="1:11" x14ac:dyDescent="0.25">
      <c r="A505" s="882"/>
      <c r="B505" s="883"/>
      <c r="C505" s="883"/>
      <c r="D505" s="883"/>
      <c r="E505" s="883"/>
      <c r="F505" s="884"/>
      <c r="G505" s="882"/>
      <c r="H505" s="883"/>
      <c r="I505" s="883"/>
      <c r="J505" s="883"/>
      <c r="K505" s="884"/>
    </row>
    <row r="506" spans="1:11" x14ac:dyDescent="0.25">
      <c r="A506" s="882"/>
      <c r="B506" s="883"/>
      <c r="C506" s="883"/>
      <c r="D506" s="883"/>
      <c r="E506" s="883"/>
      <c r="F506" s="884"/>
      <c r="G506" s="882"/>
      <c r="H506" s="883"/>
      <c r="I506" s="883"/>
      <c r="J506" s="883"/>
      <c r="K506" s="884"/>
    </row>
    <row r="507" spans="1:11" x14ac:dyDescent="0.25">
      <c r="A507" s="882"/>
      <c r="B507" s="883"/>
      <c r="C507" s="883"/>
      <c r="D507" s="883"/>
      <c r="E507" s="883"/>
      <c r="F507" s="884"/>
      <c r="G507" s="882"/>
      <c r="H507" s="883"/>
      <c r="I507" s="883"/>
      <c r="J507" s="883"/>
      <c r="K507" s="884"/>
    </row>
    <row r="508" spans="1:11" x14ac:dyDescent="0.25">
      <c r="A508" s="882"/>
      <c r="B508" s="883"/>
      <c r="C508" s="883"/>
      <c r="D508" s="883"/>
      <c r="E508" s="883"/>
      <c r="F508" s="884"/>
      <c r="G508" s="882"/>
      <c r="H508" s="883"/>
      <c r="I508" s="883"/>
      <c r="J508" s="883"/>
      <c r="K508" s="884"/>
    </row>
    <row r="509" spans="1:11" x14ac:dyDescent="0.25">
      <c r="A509" s="882"/>
      <c r="B509" s="883"/>
      <c r="C509" s="883"/>
      <c r="D509" s="883"/>
      <c r="E509" s="883"/>
      <c r="F509" s="884"/>
      <c r="G509" s="882"/>
      <c r="H509" s="883"/>
      <c r="I509" s="883"/>
      <c r="J509" s="883"/>
      <c r="K509" s="884"/>
    </row>
    <row r="510" spans="1:11" x14ac:dyDescent="0.25">
      <c r="A510" s="882"/>
      <c r="B510" s="883"/>
      <c r="C510" s="883"/>
      <c r="D510" s="883"/>
      <c r="E510" s="883"/>
      <c r="F510" s="884"/>
      <c r="G510" s="882"/>
      <c r="H510" s="883"/>
      <c r="I510" s="883"/>
      <c r="J510" s="883"/>
      <c r="K510" s="884"/>
    </row>
    <row r="511" spans="1:11" x14ac:dyDescent="0.25">
      <c r="A511" s="882"/>
      <c r="B511" s="883"/>
      <c r="C511" s="883"/>
      <c r="D511" s="883"/>
      <c r="E511" s="883"/>
      <c r="F511" s="884"/>
      <c r="G511" s="882"/>
      <c r="H511" s="883"/>
      <c r="I511" s="883"/>
      <c r="J511" s="883"/>
      <c r="K511" s="884"/>
    </row>
    <row r="512" spans="1:11" x14ac:dyDescent="0.25">
      <c r="A512" s="882"/>
      <c r="B512" s="883"/>
      <c r="C512" s="883"/>
      <c r="D512" s="883"/>
      <c r="E512" s="883"/>
      <c r="F512" s="884"/>
      <c r="G512" s="882"/>
      <c r="H512" s="883"/>
      <c r="I512" s="883"/>
      <c r="J512" s="883"/>
      <c r="K512" s="884"/>
    </row>
    <row r="513" spans="1:11" x14ac:dyDescent="0.25">
      <c r="A513" s="882"/>
      <c r="B513" s="883"/>
      <c r="C513" s="883"/>
      <c r="D513" s="883"/>
      <c r="E513" s="883"/>
      <c r="F513" s="884"/>
      <c r="G513" s="882"/>
      <c r="H513" s="883"/>
      <c r="I513" s="883"/>
      <c r="J513" s="883"/>
      <c r="K513" s="884"/>
    </row>
    <row r="514" spans="1:11" x14ac:dyDescent="0.25">
      <c r="A514" s="882"/>
      <c r="B514" s="883"/>
      <c r="C514" s="883"/>
      <c r="D514" s="883"/>
      <c r="E514" s="883"/>
      <c r="F514" s="884"/>
      <c r="G514" s="882"/>
      <c r="H514" s="883"/>
      <c r="I514" s="883"/>
      <c r="J514" s="883"/>
      <c r="K514" s="884"/>
    </row>
    <row r="515" spans="1:11" x14ac:dyDescent="0.25">
      <c r="A515" s="882"/>
      <c r="B515" s="883"/>
      <c r="C515" s="883"/>
      <c r="D515" s="883"/>
      <c r="E515" s="883"/>
      <c r="F515" s="884"/>
      <c r="G515" s="882"/>
      <c r="H515" s="883"/>
      <c r="I515" s="883"/>
      <c r="J515" s="883"/>
      <c r="K515" s="884"/>
    </row>
    <row r="516" spans="1:11" ht="15.75" thickBot="1" x14ac:dyDescent="0.3">
      <c r="A516" s="882"/>
      <c r="B516" s="883"/>
      <c r="C516" s="883"/>
      <c r="D516" s="883"/>
      <c r="E516" s="883"/>
      <c r="F516" s="884"/>
      <c r="G516" s="882"/>
      <c r="H516" s="883"/>
      <c r="I516" s="883"/>
      <c r="J516" s="883"/>
      <c r="K516" s="884"/>
    </row>
    <row r="517" spans="1:11" x14ac:dyDescent="0.25">
      <c r="A517" s="1009" t="s">
        <v>1127</v>
      </c>
      <c r="B517" s="1015"/>
      <c r="C517" s="1015"/>
      <c r="D517" s="1015"/>
      <c r="E517" s="1015"/>
      <c r="F517" s="1016"/>
      <c r="G517" s="1009" t="s">
        <v>1128</v>
      </c>
      <c r="H517" s="1015"/>
      <c r="I517" s="1015"/>
      <c r="J517" s="1015"/>
      <c r="K517" s="1016"/>
    </row>
    <row r="518" spans="1:11" ht="36" customHeight="1" thickBot="1" x14ac:dyDescent="0.3">
      <c r="A518" s="1017"/>
      <c r="B518" s="1018"/>
      <c r="C518" s="1018"/>
      <c r="D518" s="1018"/>
      <c r="E518" s="1018"/>
      <c r="F518" s="1019"/>
      <c r="G518" s="1017"/>
      <c r="H518" s="1018"/>
      <c r="I518" s="1018"/>
      <c r="J518" s="1018"/>
      <c r="K518" s="1019"/>
    </row>
    <row r="519" spans="1:11" x14ac:dyDescent="0.25">
      <c r="A519" s="897" t="s">
        <v>506</v>
      </c>
      <c r="B519" s="898"/>
      <c r="C519" s="898"/>
      <c r="D519" s="898"/>
      <c r="E519" s="898"/>
      <c r="F519" s="899"/>
      <c r="G519" s="897" t="s">
        <v>507</v>
      </c>
      <c r="H519" s="898"/>
      <c r="I519" s="898"/>
      <c r="J519" s="898"/>
      <c r="K519" s="899"/>
    </row>
    <row r="520" spans="1:11" x14ac:dyDescent="0.25">
      <c r="A520" s="882"/>
      <c r="B520" s="883"/>
      <c r="C520" s="883"/>
      <c r="D520" s="883"/>
      <c r="E520" s="883"/>
      <c r="F520" s="884"/>
      <c r="G520" s="882"/>
      <c r="H520" s="883"/>
      <c r="I520" s="883"/>
      <c r="J520" s="883"/>
      <c r="K520" s="884"/>
    </row>
    <row r="521" spans="1:11" x14ac:dyDescent="0.25">
      <c r="A521" s="882"/>
      <c r="B521" s="883"/>
      <c r="C521" s="883"/>
      <c r="D521" s="883"/>
      <c r="E521" s="883"/>
      <c r="F521" s="884"/>
      <c r="G521" s="882"/>
      <c r="H521" s="883"/>
      <c r="I521" s="883"/>
      <c r="J521" s="883"/>
      <c r="K521" s="884"/>
    </row>
    <row r="522" spans="1:11" x14ac:dyDescent="0.25">
      <c r="A522" s="882"/>
      <c r="B522" s="883"/>
      <c r="C522" s="883"/>
      <c r="D522" s="883"/>
      <c r="E522" s="883"/>
      <c r="F522" s="884"/>
      <c r="G522" s="882"/>
      <c r="H522" s="883"/>
      <c r="I522" s="883"/>
      <c r="J522" s="883"/>
      <c r="K522" s="884"/>
    </row>
    <row r="523" spans="1:11" x14ac:dyDescent="0.25">
      <c r="A523" s="882"/>
      <c r="B523" s="883"/>
      <c r="C523" s="883"/>
      <c r="D523" s="883"/>
      <c r="E523" s="883"/>
      <c r="F523" s="884"/>
      <c r="G523" s="882"/>
      <c r="H523" s="883"/>
      <c r="I523" s="883"/>
      <c r="J523" s="883"/>
      <c r="K523" s="884"/>
    </row>
    <row r="524" spans="1:11" x14ac:dyDescent="0.25">
      <c r="A524" s="882"/>
      <c r="B524" s="883"/>
      <c r="C524" s="883"/>
      <c r="D524" s="883"/>
      <c r="E524" s="883"/>
      <c r="F524" s="884"/>
      <c r="G524" s="882"/>
      <c r="H524" s="883"/>
      <c r="I524" s="883"/>
      <c r="J524" s="883"/>
      <c r="K524" s="884"/>
    </row>
    <row r="525" spans="1:11" x14ac:dyDescent="0.25">
      <c r="A525" s="882"/>
      <c r="B525" s="883"/>
      <c r="C525" s="883"/>
      <c r="D525" s="883"/>
      <c r="E525" s="883"/>
      <c r="F525" s="884"/>
      <c r="G525" s="882"/>
      <c r="H525" s="883"/>
      <c r="I525" s="883"/>
      <c r="J525" s="883"/>
      <c r="K525" s="884"/>
    </row>
    <row r="526" spans="1:11" x14ac:dyDescent="0.25">
      <c r="A526" s="882"/>
      <c r="B526" s="883"/>
      <c r="C526" s="883"/>
      <c r="D526" s="883"/>
      <c r="E526" s="883"/>
      <c r="F526" s="884"/>
      <c r="G526" s="882"/>
      <c r="H526" s="883"/>
      <c r="I526" s="883"/>
      <c r="J526" s="883"/>
      <c r="K526" s="884"/>
    </row>
    <row r="527" spans="1:11" x14ac:dyDescent="0.25">
      <c r="A527" s="882"/>
      <c r="B527" s="883"/>
      <c r="C527" s="883"/>
      <c r="D527" s="883"/>
      <c r="E527" s="883"/>
      <c r="F527" s="884"/>
      <c r="G527" s="882"/>
      <c r="H527" s="883"/>
      <c r="I527" s="883"/>
      <c r="J527" s="883"/>
      <c r="K527" s="884"/>
    </row>
    <row r="528" spans="1:11" x14ac:dyDescent="0.25">
      <c r="A528" s="882"/>
      <c r="B528" s="883"/>
      <c r="C528" s="883"/>
      <c r="D528" s="883"/>
      <c r="E528" s="883"/>
      <c r="F528" s="884"/>
      <c r="G528" s="882"/>
      <c r="H528" s="883"/>
      <c r="I528" s="883"/>
      <c r="J528" s="883"/>
      <c r="K528" s="884"/>
    </row>
    <row r="529" spans="1:11" x14ac:dyDescent="0.25">
      <c r="A529" s="882"/>
      <c r="B529" s="883"/>
      <c r="C529" s="883"/>
      <c r="D529" s="883"/>
      <c r="E529" s="883"/>
      <c r="F529" s="884"/>
      <c r="G529" s="882"/>
      <c r="H529" s="883"/>
      <c r="I529" s="883"/>
      <c r="J529" s="883"/>
      <c r="K529" s="884"/>
    </row>
    <row r="530" spans="1:11" x14ac:dyDescent="0.25">
      <c r="A530" s="882"/>
      <c r="B530" s="883"/>
      <c r="C530" s="883"/>
      <c r="D530" s="883"/>
      <c r="E530" s="883"/>
      <c r="F530" s="884"/>
      <c r="G530" s="882"/>
      <c r="H530" s="883"/>
      <c r="I530" s="883"/>
      <c r="J530" s="883"/>
      <c r="K530" s="884"/>
    </row>
    <row r="531" spans="1:11" x14ac:dyDescent="0.25">
      <c r="A531" s="882"/>
      <c r="B531" s="883"/>
      <c r="C531" s="883"/>
      <c r="D531" s="883"/>
      <c r="E531" s="883"/>
      <c r="F531" s="884"/>
      <c r="G531" s="882"/>
      <c r="H531" s="883"/>
      <c r="I531" s="883"/>
      <c r="J531" s="883"/>
      <c r="K531" s="884"/>
    </row>
    <row r="532" spans="1:11" ht="15.75" thickBot="1" x14ac:dyDescent="0.3">
      <c r="A532" s="882"/>
      <c r="B532" s="883"/>
      <c r="C532" s="883"/>
      <c r="D532" s="883"/>
      <c r="E532" s="883"/>
      <c r="F532" s="884"/>
      <c r="G532" s="882"/>
      <c r="H532" s="883"/>
      <c r="I532" s="883"/>
      <c r="J532" s="883"/>
      <c r="K532" s="884"/>
    </row>
    <row r="533" spans="1:11" x14ac:dyDescent="0.25">
      <c r="A533" s="1009" t="s">
        <v>1046</v>
      </c>
      <c r="B533" s="1015"/>
      <c r="C533" s="1015"/>
      <c r="D533" s="1015"/>
      <c r="E533" s="1015"/>
      <c r="F533" s="1016"/>
      <c r="G533" s="1009" t="s">
        <v>1046</v>
      </c>
      <c r="H533" s="1015"/>
      <c r="I533" s="1015"/>
      <c r="J533" s="1015"/>
      <c r="K533" s="1016"/>
    </row>
    <row r="534" spans="1:11" ht="15.75" thickBot="1" x14ac:dyDescent="0.3">
      <c r="A534" s="1017"/>
      <c r="B534" s="1018"/>
      <c r="C534" s="1018"/>
      <c r="D534" s="1018"/>
      <c r="E534" s="1018"/>
      <c r="F534" s="1019"/>
      <c r="G534" s="1017"/>
      <c r="H534" s="1018"/>
      <c r="I534" s="1018"/>
      <c r="J534" s="1018"/>
      <c r="K534" s="1019"/>
    </row>
    <row r="535" spans="1:11" x14ac:dyDescent="0.25">
      <c r="A535" s="897" t="s">
        <v>506</v>
      </c>
      <c r="B535" s="898"/>
      <c r="C535" s="898"/>
      <c r="D535" s="898"/>
      <c r="E535" s="898"/>
      <c r="F535" s="899"/>
      <c r="G535" s="897" t="s">
        <v>507</v>
      </c>
      <c r="H535" s="898"/>
      <c r="I535" s="898"/>
      <c r="J535" s="898"/>
      <c r="K535" s="899"/>
    </row>
    <row r="536" spans="1:11" x14ac:dyDescent="0.25">
      <c r="A536" s="882"/>
      <c r="B536" s="883"/>
      <c r="C536" s="883"/>
      <c r="D536" s="883"/>
      <c r="E536" s="883"/>
      <c r="F536" s="884"/>
      <c r="G536" s="882"/>
      <c r="H536" s="883"/>
      <c r="I536" s="883"/>
      <c r="J536" s="883"/>
      <c r="K536" s="884"/>
    </row>
    <row r="537" spans="1:11" x14ac:dyDescent="0.25">
      <c r="A537" s="882"/>
      <c r="B537" s="883"/>
      <c r="C537" s="883"/>
      <c r="D537" s="883"/>
      <c r="E537" s="883"/>
      <c r="F537" s="884"/>
      <c r="G537" s="882"/>
      <c r="H537" s="883"/>
      <c r="I537" s="883"/>
      <c r="J537" s="883"/>
      <c r="K537" s="884"/>
    </row>
    <row r="538" spans="1:11" x14ac:dyDescent="0.25">
      <c r="A538" s="882"/>
      <c r="B538" s="883"/>
      <c r="C538" s="883"/>
      <c r="D538" s="883"/>
      <c r="E538" s="883"/>
      <c r="F538" s="884"/>
      <c r="G538" s="882"/>
      <c r="H538" s="883"/>
      <c r="I538" s="883"/>
      <c r="J538" s="883"/>
      <c r="K538" s="884"/>
    </row>
    <row r="539" spans="1:11" x14ac:dyDescent="0.25">
      <c r="A539" s="882"/>
      <c r="B539" s="883"/>
      <c r="C539" s="883"/>
      <c r="D539" s="883"/>
      <c r="E539" s="883"/>
      <c r="F539" s="884"/>
      <c r="G539" s="882"/>
      <c r="H539" s="883"/>
      <c r="I539" s="883"/>
      <c r="J539" s="883"/>
      <c r="K539" s="884"/>
    </row>
    <row r="540" spans="1:11" x14ac:dyDescent="0.25">
      <c r="A540" s="882"/>
      <c r="B540" s="883"/>
      <c r="C540" s="883"/>
      <c r="D540" s="883"/>
      <c r="E540" s="883"/>
      <c r="F540" s="884"/>
      <c r="G540" s="882"/>
      <c r="H540" s="883"/>
      <c r="I540" s="883"/>
      <c r="J540" s="883"/>
      <c r="K540" s="884"/>
    </row>
    <row r="541" spans="1:11" x14ac:dyDescent="0.25">
      <c r="A541" s="882"/>
      <c r="B541" s="883"/>
      <c r="C541" s="883"/>
      <c r="D541" s="883"/>
      <c r="E541" s="883"/>
      <c r="F541" s="884"/>
      <c r="G541" s="882"/>
      <c r="H541" s="883"/>
      <c r="I541" s="883"/>
      <c r="J541" s="883"/>
      <c r="K541" s="884"/>
    </row>
    <row r="542" spans="1:11" x14ac:dyDescent="0.25">
      <c r="A542" s="882"/>
      <c r="B542" s="883"/>
      <c r="C542" s="883"/>
      <c r="D542" s="883"/>
      <c r="E542" s="883"/>
      <c r="F542" s="884"/>
      <c r="G542" s="882"/>
      <c r="H542" s="883"/>
      <c r="I542" s="883"/>
      <c r="J542" s="883"/>
      <c r="K542" s="884"/>
    </row>
    <row r="543" spans="1:11" x14ac:dyDescent="0.25">
      <c r="A543" s="882"/>
      <c r="B543" s="883"/>
      <c r="C543" s="883"/>
      <c r="D543" s="883"/>
      <c r="E543" s="883"/>
      <c r="F543" s="884"/>
      <c r="G543" s="882"/>
      <c r="H543" s="883"/>
      <c r="I543" s="883"/>
      <c r="J543" s="883"/>
      <c r="K543" s="884"/>
    </row>
    <row r="544" spans="1:11" x14ac:dyDescent="0.25">
      <c r="A544" s="882"/>
      <c r="B544" s="883"/>
      <c r="C544" s="883"/>
      <c r="D544" s="883"/>
      <c r="E544" s="883"/>
      <c r="F544" s="884"/>
      <c r="G544" s="882"/>
      <c r="H544" s="883"/>
      <c r="I544" s="883"/>
      <c r="J544" s="883"/>
      <c r="K544" s="884"/>
    </row>
    <row r="545" spans="1:11" x14ac:dyDescent="0.25">
      <c r="A545" s="882"/>
      <c r="B545" s="883"/>
      <c r="C545" s="883"/>
      <c r="D545" s="883"/>
      <c r="E545" s="883"/>
      <c r="F545" s="884"/>
      <c r="G545" s="882"/>
      <c r="H545" s="883"/>
      <c r="I545" s="883"/>
      <c r="J545" s="883"/>
      <c r="K545" s="884"/>
    </row>
    <row r="546" spans="1:11" x14ac:dyDescent="0.25">
      <c r="A546" s="882"/>
      <c r="B546" s="883"/>
      <c r="C546" s="883"/>
      <c r="D546" s="883"/>
      <c r="E546" s="883"/>
      <c r="F546" s="884"/>
      <c r="G546" s="882"/>
      <c r="H546" s="883"/>
      <c r="I546" s="883"/>
      <c r="J546" s="883"/>
      <c r="K546" s="884"/>
    </row>
    <row r="547" spans="1:11" x14ac:dyDescent="0.25">
      <c r="A547" s="882"/>
      <c r="B547" s="883"/>
      <c r="C547" s="883"/>
      <c r="D547" s="883"/>
      <c r="E547" s="883"/>
      <c r="F547" s="884"/>
      <c r="G547" s="882"/>
      <c r="H547" s="883"/>
      <c r="I547" s="883"/>
      <c r="J547" s="883"/>
      <c r="K547" s="884"/>
    </row>
    <row r="548" spans="1:11" ht="15.75" thickBot="1" x14ac:dyDescent="0.3">
      <c r="A548" s="882"/>
      <c r="B548" s="883"/>
      <c r="C548" s="883"/>
      <c r="D548" s="883"/>
      <c r="E548" s="883"/>
      <c r="F548" s="884"/>
      <c r="G548" s="882"/>
      <c r="H548" s="883"/>
      <c r="I548" s="883"/>
      <c r="J548" s="883"/>
      <c r="K548" s="884"/>
    </row>
    <row r="549" spans="1:11" x14ac:dyDescent="0.25">
      <c r="A549" s="1009" t="s">
        <v>1248</v>
      </c>
      <c r="B549" s="1015"/>
      <c r="C549" s="1015"/>
      <c r="D549" s="1015"/>
      <c r="E549" s="1015"/>
      <c r="F549" s="1016"/>
      <c r="G549" s="1009" t="s">
        <v>1249</v>
      </c>
      <c r="H549" s="1015"/>
      <c r="I549" s="1015"/>
      <c r="J549" s="1015"/>
      <c r="K549" s="1016"/>
    </row>
    <row r="550" spans="1:11" ht="15.75" thickBot="1" x14ac:dyDescent="0.3">
      <c r="A550" s="1017"/>
      <c r="B550" s="1018"/>
      <c r="C550" s="1018"/>
      <c r="D550" s="1018"/>
      <c r="E550" s="1018"/>
      <c r="F550" s="1019"/>
      <c r="G550" s="1017"/>
      <c r="H550" s="1018"/>
      <c r="I550" s="1018"/>
      <c r="J550" s="1018"/>
      <c r="K550" s="1019"/>
    </row>
    <row r="551" spans="1:11" x14ac:dyDescent="0.25">
      <c r="A551" s="897" t="s">
        <v>506</v>
      </c>
      <c r="B551" s="898"/>
      <c r="C551" s="898"/>
      <c r="D551" s="898"/>
      <c r="E551" s="898"/>
      <c r="F551" s="899"/>
      <c r="G551" s="897" t="s">
        <v>507</v>
      </c>
      <c r="H551" s="898"/>
      <c r="I551" s="898"/>
      <c r="J551" s="898"/>
      <c r="K551" s="899"/>
    </row>
    <row r="552" spans="1:11" x14ac:dyDescent="0.25">
      <c r="A552" s="882"/>
      <c r="B552" s="883"/>
      <c r="C552" s="883"/>
      <c r="D552" s="883"/>
      <c r="E552" s="883"/>
      <c r="F552" s="884"/>
      <c r="G552" s="882"/>
      <c r="H552" s="883"/>
      <c r="I552" s="883"/>
      <c r="J552" s="883"/>
      <c r="K552" s="884"/>
    </row>
    <row r="553" spans="1:11" x14ac:dyDescent="0.25">
      <c r="A553" s="882"/>
      <c r="B553" s="883"/>
      <c r="C553" s="883"/>
      <c r="D553" s="883"/>
      <c r="E553" s="883"/>
      <c r="F553" s="884"/>
      <c r="G553" s="882"/>
      <c r="H553" s="883"/>
      <c r="I553" s="883"/>
      <c r="J553" s="883"/>
      <c r="K553" s="884"/>
    </row>
    <row r="554" spans="1:11" x14ac:dyDescent="0.25">
      <c r="A554" s="882"/>
      <c r="B554" s="883"/>
      <c r="C554" s="883"/>
      <c r="D554" s="883"/>
      <c r="E554" s="883"/>
      <c r="F554" s="884"/>
      <c r="G554" s="882"/>
      <c r="H554" s="883"/>
      <c r="I554" s="883"/>
      <c r="J554" s="883"/>
      <c r="K554" s="884"/>
    </row>
    <row r="555" spans="1:11" x14ac:dyDescent="0.25">
      <c r="A555" s="882"/>
      <c r="B555" s="883"/>
      <c r="C555" s="883"/>
      <c r="D555" s="883"/>
      <c r="E555" s="883"/>
      <c r="F555" s="884"/>
      <c r="G555" s="882"/>
      <c r="H555" s="883"/>
      <c r="I555" s="883"/>
      <c r="J555" s="883"/>
      <c r="K555" s="884"/>
    </row>
    <row r="556" spans="1:11" x14ac:dyDescent="0.25">
      <c r="A556" s="882"/>
      <c r="B556" s="883"/>
      <c r="C556" s="883"/>
      <c r="D556" s="883"/>
      <c r="E556" s="883"/>
      <c r="F556" s="884"/>
      <c r="G556" s="882"/>
      <c r="H556" s="883"/>
      <c r="I556" s="883"/>
      <c r="J556" s="883"/>
      <c r="K556" s="884"/>
    </row>
    <row r="557" spans="1:11" x14ac:dyDescent="0.25">
      <c r="A557" s="882"/>
      <c r="B557" s="883"/>
      <c r="C557" s="883"/>
      <c r="D557" s="883"/>
      <c r="E557" s="883"/>
      <c r="F557" s="884"/>
      <c r="G557" s="882"/>
      <c r="H557" s="883"/>
      <c r="I557" s="883"/>
      <c r="J557" s="883"/>
      <c r="K557" s="884"/>
    </row>
    <row r="558" spans="1:11" x14ac:dyDescent="0.25">
      <c r="A558" s="882"/>
      <c r="B558" s="883"/>
      <c r="C558" s="883"/>
      <c r="D558" s="883"/>
      <c r="E558" s="883"/>
      <c r="F558" s="884"/>
      <c r="G558" s="882"/>
      <c r="H558" s="883"/>
      <c r="I558" s="883"/>
      <c r="J558" s="883"/>
      <c r="K558" s="884"/>
    </row>
    <row r="559" spans="1:11" x14ac:dyDescent="0.25">
      <c r="A559" s="882"/>
      <c r="B559" s="883"/>
      <c r="C559" s="883"/>
      <c r="D559" s="883"/>
      <c r="E559" s="883"/>
      <c r="F559" s="884"/>
      <c r="G559" s="882"/>
      <c r="H559" s="883"/>
      <c r="I559" s="883"/>
      <c r="J559" s="883"/>
      <c r="K559" s="884"/>
    </row>
    <row r="560" spans="1:11" x14ac:dyDescent="0.25">
      <c r="A560" s="882"/>
      <c r="B560" s="883"/>
      <c r="C560" s="883"/>
      <c r="D560" s="883"/>
      <c r="E560" s="883"/>
      <c r="F560" s="884"/>
      <c r="G560" s="882"/>
      <c r="H560" s="883"/>
      <c r="I560" s="883"/>
      <c r="J560" s="883"/>
      <c r="K560" s="884"/>
    </row>
    <row r="561" spans="1:11" x14ac:dyDescent="0.25">
      <c r="A561" s="882"/>
      <c r="B561" s="883"/>
      <c r="C561" s="883"/>
      <c r="D561" s="883"/>
      <c r="E561" s="883"/>
      <c r="F561" s="884"/>
      <c r="G561" s="882"/>
      <c r="H561" s="883"/>
      <c r="I561" s="883"/>
      <c r="J561" s="883"/>
      <c r="K561" s="884"/>
    </row>
    <row r="562" spans="1:11" x14ac:dyDescent="0.25">
      <c r="A562" s="882"/>
      <c r="B562" s="883"/>
      <c r="C562" s="883"/>
      <c r="D562" s="883"/>
      <c r="E562" s="883"/>
      <c r="F562" s="884"/>
      <c r="G562" s="882"/>
      <c r="H562" s="883"/>
      <c r="I562" s="883"/>
      <c r="J562" s="883"/>
      <c r="K562" s="884"/>
    </row>
    <row r="563" spans="1:11" x14ac:dyDescent="0.25">
      <c r="A563" s="882"/>
      <c r="B563" s="883"/>
      <c r="C563" s="883"/>
      <c r="D563" s="883"/>
      <c r="E563" s="883"/>
      <c r="F563" s="884"/>
      <c r="G563" s="882"/>
      <c r="H563" s="883"/>
      <c r="I563" s="883"/>
      <c r="J563" s="883"/>
      <c r="K563" s="884"/>
    </row>
    <row r="564" spans="1:11" ht="15.75" thickBot="1" x14ac:dyDescent="0.3">
      <c r="A564" s="882"/>
      <c r="B564" s="883"/>
      <c r="C564" s="883"/>
      <c r="D564" s="883"/>
      <c r="E564" s="883"/>
      <c r="F564" s="884"/>
      <c r="G564" s="882"/>
      <c r="H564" s="883"/>
      <c r="I564" s="883"/>
      <c r="J564" s="883"/>
      <c r="K564" s="884"/>
    </row>
    <row r="565" spans="1:11" x14ac:dyDescent="0.25">
      <c r="A565" s="1009" t="s">
        <v>1129</v>
      </c>
      <c r="B565" s="1015"/>
      <c r="C565" s="1015"/>
      <c r="D565" s="1015"/>
      <c r="E565" s="1015"/>
      <c r="F565" s="1016"/>
      <c r="G565" s="1009" t="s">
        <v>1250</v>
      </c>
      <c r="H565" s="1015"/>
      <c r="I565" s="1015"/>
      <c r="J565" s="1015"/>
      <c r="K565" s="1016"/>
    </row>
    <row r="566" spans="1:11" ht="15.75" thickBot="1" x14ac:dyDescent="0.3">
      <c r="A566" s="1017"/>
      <c r="B566" s="1018"/>
      <c r="C566" s="1018"/>
      <c r="D566" s="1018"/>
      <c r="E566" s="1018"/>
      <c r="F566" s="1019"/>
      <c r="G566" s="1017"/>
      <c r="H566" s="1018"/>
      <c r="I566" s="1018"/>
      <c r="J566" s="1018"/>
      <c r="K566" s="1019"/>
    </row>
    <row r="567" spans="1:11" x14ac:dyDescent="0.25">
      <c r="A567" s="897" t="s">
        <v>506</v>
      </c>
      <c r="B567" s="898"/>
      <c r="C567" s="898"/>
      <c r="D567" s="898"/>
      <c r="E567" s="898"/>
      <c r="F567" s="899"/>
      <c r="G567" s="897" t="s">
        <v>507</v>
      </c>
      <c r="H567" s="898"/>
      <c r="I567" s="898"/>
      <c r="J567" s="898"/>
      <c r="K567" s="899"/>
    </row>
    <row r="568" spans="1:11" x14ac:dyDescent="0.25">
      <c r="A568" s="882"/>
      <c r="B568" s="883"/>
      <c r="C568" s="883"/>
      <c r="D568" s="883"/>
      <c r="E568" s="883"/>
      <c r="F568" s="884"/>
      <c r="G568" s="882"/>
      <c r="H568" s="883"/>
      <c r="I568" s="883"/>
      <c r="J568" s="883"/>
      <c r="K568" s="884"/>
    </row>
    <row r="569" spans="1:11" x14ac:dyDescent="0.25">
      <c r="A569" s="882"/>
      <c r="B569" s="883"/>
      <c r="C569" s="883"/>
      <c r="D569" s="883"/>
      <c r="E569" s="883"/>
      <c r="F569" s="884"/>
      <c r="G569" s="882"/>
      <c r="H569" s="883"/>
      <c r="I569" s="883"/>
      <c r="J569" s="883"/>
      <c r="K569" s="884"/>
    </row>
    <row r="570" spans="1:11" x14ac:dyDescent="0.25">
      <c r="A570" s="882"/>
      <c r="B570" s="883"/>
      <c r="C570" s="883"/>
      <c r="D570" s="883"/>
      <c r="E570" s="883"/>
      <c r="F570" s="884"/>
      <c r="G570" s="882"/>
      <c r="H570" s="883"/>
      <c r="I570" s="883"/>
      <c r="J570" s="883"/>
      <c r="K570" s="884"/>
    </row>
    <row r="571" spans="1:11" x14ac:dyDescent="0.25">
      <c r="A571" s="882"/>
      <c r="B571" s="883"/>
      <c r="C571" s="883"/>
      <c r="D571" s="883"/>
      <c r="E571" s="883"/>
      <c r="F571" s="884"/>
      <c r="G571" s="882"/>
      <c r="H571" s="883"/>
      <c r="I571" s="883"/>
      <c r="J571" s="883"/>
      <c r="K571" s="884"/>
    </row>
    <row r="572" spans="1:11" x14ac:dyDescent="0.25">
      <c r="A572" s="882"/>
      <c r="B572" s="883"/>
      <c r="C572" s="883"/>
      <c r="D572" s="883"/>
      <c r="E572" s="883"/>
      <c r="F572" s="884"/>
      <c r="G572" s="882"/>
      <c r="H572" s="883"/>
      <c r="I572" s="883"/>
      <c r="J572" s="883"/>
      <c r="K572" s="884"/>
    </row>
    <row r="573" spans="1:11" x14ac:dyDescent="0.25">
      <c r="A573" s="882"/>
      <c r="B573" s="883"/>
      <c r="C573" s="883"/>
      <c r="D573" s="883"/>
      <c r="E573" s="883"/>
      <c r="F573" s="884"/>
      <c r="G573" s="882"/>
      <c r="H573" s="883"/>
      <c r="I573" s="883"/>
      <c r="J573" s="883"/>
      <c r="K573" s="884"/>
    </row>
    <row r="574" spans="1:11" x14ac:dyDescent="0.25">
      <c r="A574" s="882"/>
      <c r="B574" s="883"/>
      <c r="C574" s="883"/>
      <c r="D574" s="883"/>
      <c r="E574" s="883"/>
      <c r="F574" s="884"/>
      <c r="G574" s="882"/>
      <c r="H574" s="883"/>
      <c r="I574" s="883"/>
      <c r="J574" s="883"/>
      <c r="K574" s="884"/>
    </row>
    <row r="575" spans="1:11" x14ac:dyDescent="0.25">
      <c r="A575" s="882"/>
      <c r="B575" s="883"/>
      <c r="C575" s="883"/>
      <c r="D575" s="883"/>
      <c r="E575" s="883"/>
      <c r="F575" s="884"/>
      <c r="G575" s="882"/>
      <c r="H575" s="883"/>
      <c r="I575" s="883"/>
      <c r="J575" s="883"/>
      <c r="K575" s="884"/>
    </row>
    <row r="576" spans="1:11" x14ac:dyDescent="0.25">
      <c r="A576" s="882"/>
      <c r="B576" s="883"/>
      <c r="C576" s="883"/>
      <c r="D576" s="883"/>
      <c r="E576" s="883"/>
      <c r="F576" s="884"/>
      <c r="G576" s="882"/>
      <c r="H576" s="883"/>
      <c r="I576" s="883"/>
      <c r="J576" s="883"/>
      <c r="K576" s="884"/>
    </row>
    <row r="577" spans="1:11" x14ac:dyDescent="0.25">
      <c r="A577" s="882"/>
      <c r="B577" s="883"/>
      <c r="C577" s="883"/>
      <c r="D577" s="883"/>
      <c r="E577" s="883"/>
      <c r="F577" s="884"/>
      <c r="G577" s="882"/>
      <c r="H577" s="883"/>
      <c r="I577" s="883"/>
      <c r="J577" s="883"/>
      <c r="K577" s="884"/>
    </row>
    <row r="578" spans="1:11" x14ac:dyDescent="0.25">
      <c r="A578" s="882"/>
      <c r="B578" s="883"/>
      <c r="C578" s="883"/>
      <c r="D578" s="883"/>
      <c r="E578" s="883"/>
      <c r="F578" s="884"/>
      <c r="G578" s="882"/>
      <c r="H578" s="883"/>
      <c r="I578" s="883"/>
      <c r="J578" s="883"/>
      <c r="K578" s="884"/>
    </row>
    <row r="579" spans="1:11" x14ac:dyDescent="0.25">
      <c r="A579" s="882"/>
      <c r="B579" s="883"/>
      <c r="C579" s="883"/>
      <c r="D579" s="883"/>
      <c r="E579" s="883"/>
      <c r="F579" s="884"/>
      <c r="G579" s="882"/>
      <c r="H579" s="883"/>
      <c r="I579" s="883"/>
      <c r="J579" s="883"/>
      <c r="K579" s="884"/>
    </row>
    <row r="580" spans="1:11" ht="15.75" thickBot="1" x14ac:dyDescent="0.3">
      <c r="A580" s="882"/>
      <c r="B580" s="883"/>
      <c r="C580" s="883"/>
      <c r="D580" s="883"/>
      <c r="E580" s="883"/>
      <c r="F580" s="884"/>
      <c r="G580" s="882"/>
      <c r="H580" s="883"/>
      <c r="I580" s="883"/>
      <c r="J580" s="883"/>
      <c r="K580" s="884"/>
    </row>
    <row r="581" spans="1:11" ht="15" customHeight="1" x14ac:dyDescent="0.25">
      <c r="A581" s="1009" t="s">
        <v>1251</v>
      </c>
      <c r="B581" s="1010"/>
      <c r="C581" s="1010"/>
      <c r="D581" s="1010"/>
      <c r="E581" s="1010"/>
      <c r="F581" s="1011"/>
      <c r="G581" s="1009" t="s">
        <v>1251</v>
      </c>
      <c r="H581" s="1015"/>
      <c r="I581" s="1015"/>
      <c r="J581" s="1015"/>
      <c r="K581" s="1016"/>
    </row>
    <row r="582" spans="1:11" ht="15.75" thickBot="1" x14ac:dyDescent="0.3">
      <c r="A582" s="1012"/>
      <c r="B582" s="1013"/>
      <c r="C582" s="1013"/>
      <c r="D582" s="1013"/>
      <c r="E582" s="1013"/>
      <c r="F582" s="1014"/>
      <c r="G582" s="1017"/>
      <c r="H582" s="1018"/>
      <c r="I582" s="1018"/>
      <c r="J582" s="1018"/>
      <c r="K582" s="1019"/>
    </row>
    <row r="583" spans="1:11" x14ac:dyDescent="0.25">
      <c r="A583" s="897" t="s">
        <v>506</v>
      </c>
      <c r="B583" s="898"/>
      <c r="C583" s="898"/>
      <c r="D583" s="898"/>
      <c r="E583" s="898"/>
      <c r="F583" s="899"/>
      <c r="G583" s="897" t="s">
        <v>507</v>
      </c>
      <c r="H583" s="898"/>
      <c r="I583" s="898"/>
      <c r="J583" s="898"/>
      <c r="K583" s="899"/>
    </row>
    <row r="584" spans="1:11" x14ac:dyDescent="0.25">
      <c r="A584" s="882"/>
      <c r="B584" s="883"/>
      <c r="C584" s="883"/>
      <c r="D584" s="883"/>
      <c r="E584" s="883"/>
      <c r="F584" s="884"/>
      <c r="G584" s="882"/>
      <c r="H584" s="883"/>
      <c r="I584" s="883"/>
      <c r="J584" s="883"/>
      <c r="K584" s="884"/>
    </row>
    <row r="585" spans="1:11" x14ac:dyDescent="0.25">
      <c r="A585" s="882"/>
      <c r="B585" s="883"/>
      <c r="C585" s="883"/>
      <c r="D585" s="883"/>
      <c r="E585" s="883"/>
      <c r="F585" s="884"/>
      <c r="G585" s="882"/>
      <c r="H585" s="883"/>
      <c r="I585" s="883"/>
      <c r="J585" s="883"/>
      <c r="K585" s="884"/>
    </row>
    <row r="586" spans="1:11" x14ac:dyDescent="0.25">
      <c r="A586" s="882"/>
      <c r="B586" s="883"/>
      <c r="C586" s="883"/>
      <c r="D586" s="883"/>
      <c r="E586" s="883"/>
      <c r="F586" s="884"/>
      <c r="G586" s="882"/>
      <c r="H586" s="883"/>
      <c r="I586" s="883"/>
      <c r="J586" s="883"/>
      <c r="K586" s="884"/>
    </row>
    <row r="587" spans="1:11" x14ac:dyDescent="0.25">
      <c r="A587" s="882"/>
      <c r="B587" s="883"/>
      <c r="C587" s="883"/>
      <c r="D587" s="883"/>
      <c r="E587" s="883"/>
      <c r="F587" s="884"/>
      <c r="G587" s="882"/>
      <c r="H587" s="883"/>
      <c r="I587" s="883"/>
      <c r="J587" s="883"/>
      <c r="K587" s="884"/>
    </row>
    <row r="588" spans="1:11" x14ac:dyDescent="0.25">
      <c r="A588" s="882"/>
      <c r="B588" s="883"/>
      <c r="C588" s="883"/>
      <c r="D588" s="883"/>
      <c r="E588" s="883"/>
      <c r="F588" s="884"/>
      <c r="G588" s="882"/>
      <c r="H588" s="883"/>
      <c r="I588" s="883"/>
      <c r="J588" s="883"/>
      <c r="K588" s="884"/>
    </row>
    <row r="589" spans="1:11" x14ac:dyDescent="0.25">
      <c r="A589" s="882"/>
      <c r="B589" s="883"/>
      <c r="C589" s="883"/>
      <c r="D589" s="883"/>
      <c r="E589" s="883"/>
      <c r="F589" s="884"/>
      <c r="G589" s="882"/>
      <c r="H589" s="883"/>
      <c r="I589" s="883"/>
      <c r="J589" s="883"/>
      <c r="K589" s="884"/>
    </row>
    <row r="590" spans="1:11" x14ac:dyDescent="0.25">
      <c r="A590" s="882"/>
      <c r="B590" s="883"/>
      <c r="C590" s="883"/>
      <c r="D590" s="883"/>
      <c r="E590" s="883"/>
      <c r="F590" s="884"/>
      <c r="G590" s="882"/>
      <c r="H590" s="883"/>
      <c r="I590" s="883"/>
      <c r="J590" s="883"/>
      <c r="K590" s="884"/>
    </row>
    <row r="591" spans="1:11" x14ac:dyDescent="0.25">
      <c r="A591" s="882"/>
      <c r="B591" s="883"/>
      <c r="C591" s="883"/>
      <c r="D591" s="883"/>
      <c r="E591" s="883"/>
      <c r="F591" s="884"/>
      <c r="G591" s="882"/>
      <c r="H591" s="883"/>
      <c r="I591" s="883"/>
      <c r="J591" s="883"/>
      <c r="K591" s="884"/>
    </row>
    <row r="592" spans="1:11" x14ac:dyDescent="0.25">
      <c r="A592" s="882"/>
      <c r="B592" s="883"/>
      <c r="C592" s="883"/>
      <c r="D592" s="883"/>
      <c r="E592" s="883"/>
      <c r="F592" s="884"/>
      <c r="G592" s="882"/>
      <c r="H592" s="883"/>
      <c r="I592" s="883"/>
      <c r="J592" s="883"/>
      <c r="K592" s="884"/>
    </row>
    <row r="593" spans="1:11" x14ac:dyDescent="0.25">
      <c r="A593" s="882"/>
      <c r="B593" s="883"/>
      <c r="C593" s="883"/>
      <c r="D593" s="883"/>
      <c r="E593" s="883"/>
      <c r="F593" s="884"/>
      <c r="G593" s="882"/>
      <c r="H593" s="883"/>
      <c r="I593" s="883"/>
      <c r="J593" s="883"/>
      <c r="K593" s="884"/>
    </row>
    <row r="594" spans="1:11" x14ac:dyDescent="0.25">
      <c r="A594" s="882"/>
      <c r="B594" s="883"/>
      <c r="C594" s="883"/>
      <c r="D594" s="883"/>
      <c r="E594" s="883"/>
      <c r="F594" s="884"/>
      <c r="G594" s="882"/>
      <c r="H594" s="883"/>
      <c r="I594" s="883"/>
      <c r="J594" s="883"/>
      <c r="K594" s="884"/>
    </row>
    <row r="595" spans="1:11" x14ac:dyDescent="0.25">
      <c r="A595" s="882"/>
      <c r="B595" s="883"/>
      <c r="C595" s="883"/>
      <c r="D595" s="883"/>
      <c r="E595" s="883"/>
      <c r="F595" s="884"/>
      <c r="G595" s="882"/>
      <c r="H595" s="883"/>
      <c r="I595" s="883"/>
      <c r="J595" s="883"/>
      <c r="K595" s="884"/>
    </row>
    <row r="596" spans="1:11" ht="15.75" thickBot="1" x14ac:dyDescent="0.3">
      <c r="A596" s="882"/>
      <c r="B596" s="883"/>
      <c r="C596" s="883"/>
      <c r="D596" s="883"/>
      <c r="E596" s="883"/>
      <c r="F596" s="884"/>
      <c r="G596" s="882"/>
      <c r="H596" s="883"/>
      <c r="I596" s="883"/>
      <c r="J596" s="883"/>
      <c r="K596" s="884"/>
    </row>
    <row r="597" spans="1:11" ht="15" customHeight="1" x14ac:dyDescent="0.25">
      <c r="A597" s="1009" t="s">
        <v>1252</v>
      </c>
      <c r="B597" s="1010"/>
      <c r="C597" s="1010"/>
      <c r="D597" s="1010"/>
      <c r="E597" s="1010"/>
      <c r="F597" s="1011"/>
      <c r="G597" s="1009" t="s">
        <v>1252</v>
      </c>
      <c r="H597" s="1015"/>
      <c r="I597" s="1015"/>
      <c r="J597" s="1015"/>
      <c r="K597" s="1016"/>
    </row>
    <row r="598" spans="1:11" ht="15.75" thickBot="1" x14ac:dyDescent="0.3">
      <c r="A598" s="1012"/>
      <c r="B598" s="1013"/>
      <c r="C598" s="1013"/>
      <c r="D598" s="1013"/>
      <c r="E598" s="1013"/>
      <c r="F598" s="1014"/>
      <c r="G598" s="1017"/>
      <c r="H598" s="1018"/>
      <c r="I598" s="1018"/>
      <c r="J598" s="1018"/>
      <c r="K598" s="1019"/>
    </row>
  </sheetData>
  <mergeCells count="153">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97:F598"/>
    <mergeCell ref="G597:K598"/>
    <mergeCell ref="A567:F580"/>
    <mergeCell ref="G567:K580"/>
    <mergeCell ref="A581:F582"/>
    <mergeCell ref="G581:K582"/>
    <mergeCell ref="A583:F596"/>
    <mergeCell ref="G583:K596"/>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topLeftCell="A3" zoomScaleNormal="100" zoomScaleSheetLayoutView="100" zoomScalePageLayoutView="90" workbookViewId="0">
      <selection activeCell="K108" sqref="K108"/>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65" t="s">
        <v>252</v>
      </c>
      <c r="C1" s="867"/>
      <c r="D1" s="867"/>
      <c r="E1" s="867"/>
      <c r="F1" s="867"/>
      <c r="G1" s="867"/>
      <c r="H1" s="867"/>
      <c r="I1" s="867"/>
      <c r="J1" s="867"/>
      <c r="K1" s="867"/>
      <c r="L1" s="913"/>
    </row>
    <row r="2" spans="2:12" ht="11.25" customHeight="1" x14ac:dyDescent="0.25">
      <c r="B2" s="966"/>
      <c r="C2" s="868"/>
      <c r="D2" s="868"/>
      <c r="E2" s="868"/>
      <c r="F2" s="868"/>
      <c r="G2" s="868"/>
      <c r="H2" s="868"/>
      <c r="I2" s="868"/>
      <c r="J2" s="868"/>
      <c r="K2" s="868"/>
      <c r="L2" s="915"/>
    </row>
    <row r="3" spans="2:12" ht="24.95" customHeight="1" x14ac:dyDescent="0.25">
      <c r="B3" s="1039" t="s">
        <v>290</v>
      </c>
      <c r="C3" s="916"/>
      <c r="D3" s="916"/>
      <c r="E3" s="917"/>
      <c r="F3" s="97">
        <v>44181</v>
      </c>
      <c r="G3" s="918" t="s">
        <v>291</v>
      </c>
      <c r="H3" s="916"/>
      <c r="I3" s="917"/>
      <c r="J3" s="919">
        <v>44187</v>
      </c>
      <c r="K3" s="916"/>
      <c r="L3" s="1040"/>
    </row>
    <row r="4" spans="2:12" x14ac:dyDescent="0.25">
      <c r="B4" s="969" t="s">
        <v>251</v>
      </c>
      <c r="C4" s="920"/>
      <c r="D4" s="920"/>
      <c r="E4" s="920"/>
      <c r="F4" s="920"/>
      <c r="G4" s="920"/>
      <c r="H4" s="921"/>
      <c r="I4" s="341" t="s">
        <v>492</v>
      </c>
      <c r="J4" s="341" t="s">
        <v>2</v>
      </c>
      <c r="K4" s="1041" t="s">
        <v>0</v>
      </c>
      <c r="L4" s="1042"/>
    </row>
    <row r="5" spans="2:12" x14ac:dyDescent="0.25">
      <c r="B5" s="1026"/>
      <c r="C5" s="922"/>
      <c r="D5" s="922"/>
      <c r="E5" s="922"/>
      <c r="F5" s="922"/>
      <c r="G5" s="922"/>
      <c r="H5" s="923"/>
      <c r="I5" s="300" t="s">
        <v>493</v>
      </c>
      <c r="J5" s="341">
        <v>2</v>
      </c>
      <c r="K5" s="1041" t="s">
        <v>292</v>
      </c>
      <c r="L5" s="1042"/>
    </row>
    <row r="6" spans="2:12" ht="15.75" customHeight="1" x14ac:dyDescent="0.25">
      <c r="B6" s="882" t="s">
        <v>453</v>
      </c>
      <c r="C6" s="883"/>
      <c r="D6" s="883"/>
      <c r="E6" s="883"/>
      <c r="F6" s="883"/>
      <c r="G6" s="884"/>
      <c r="H6" s="882" t="s">
        <v>454</v>
      </c>
      <c r="I6" s="883"/>
      <c r="J6" s="883"/>
      <c r="K6" s="883"/>
      <c r="L6" s="884"/>
    </row>
    <row r="7" spans="2:12" x14ac:dyDescent="0.25">
      <c r="B7" s="882"/>
      <c r="C7" s="883"/>
      <c r="D7" s="883"/>
      <c r="E7" s="883"/>
      <c r="F7" s="883"/>
      <c r="G7" s="884"/>
      <c r="H7" s="882"/>
      <c r="I7" s="883"/>
      <c r="J7" s="883"/>
      <c r="K7" s="883"/>
      <c r="L7" s="884"/>
    </row>
    <row r="8" spans="2:12" x14ac:dyDescent="0.25">
      <c r="B8" s="882"/>
      <c r="C8" s="883"/>
      <c r="D8" s="883"/>
      <c r="E8" s="883"/>
      <c r="F8" s="883"/>
      <c r="G8" s="884"/>
      <c r="H8" s="882"/>
      <c r="I8" s="883"/>
      <c r="J8" s="883"/>
      <c r="K8" s="883"/>
      <c r="L8" s="884"/>
    </row>
    <row r="9" spans="2:12" x14ac:dyDescent="0.25">
      <c r="B9" s="882"/>
      <c r="C9" s="883"/>
      <c r="D9" s="883"/>
      <c r="E9" s="883"/>
      <c r="F9" s="883"/>
      <c r="G9" s="884"/>
      <c r="H9" s="882"/>
      <c r="I9" s="883"/>
      <c r="J9" s="883"/>
      <c r="K9" s="883"/>
      <c r="L9" s="884"/>
    </row>
    <row r="10" spans="2:12" x14ac:dyDescent="0.25">
      <c r="B10" s="882"/>
      <c r="C10" s="883"/>
      <c r="D10" s="883"/>
      <c r="E10" s="883"/>
      <c r="F10" s="883"/>
      <c r="G10" s="884"/>
      <c r="H10" s="882"/>
      <c r="I10" s="883"/>
      <c r="J10" s="883"/>
      <c r="K10" s="883"/>
      <c r="L10" s="884"/>
    </row>
    <row r="11" spans="2:12" x14ac:dyDescent="0.25">
      <c r="B11" s="882"/>
      <c r="C11" s="883"/>
      <c r="D11" s="883"/>
      <c r="E11" s="883"/>
      <c r="F11" s="883"/>
      <c r="G11" s="884"/>
      <c r="H11" s="882"/>
      <c r="I11" s="883"/>
      <c r="J11" s="883"/>
      <c r="K11" s="883"/>
      <c r="L11" s="884"/>
    </row>
    <row r="12" spans="2:12" x14ac:dyDescent="0.25">
      <c r="B12" s="882"/>
      <c r="C12" s="883"/>
      <c r="D12" s="883"/>
      <c r="E12" s="883"/>
      <c r="F12" s="883"/>
      <c r="G12" s="884"/>
      <c r="H12" s="882"/>
      <c r="I12" s="883"/>
      <c r="J12" s="883"/>
      <c r="K12" s="883"/>
      <c r="L12" s="884"/>
    </row>
    <row r="13" spans="2:12" x14ac:dyDescent="0.25">
      <c r="B13" s="882"/>
      <c r="C13" s="883"/>
      <c r="D13" s="883"/>
      <c r="E13" s="883"/>
      <c r="F13" s="883"/>
      <c r="G13" s="884"/>
      <c r="H13" s="882"/>
      <c r="I13" s="883"/>
      <c r="J13" s="883"/>
      <c r="K13" s="883"/>
      <c r="L13" s="884"/>
    </row>
    <row r="14" spans="2:12" x14ac:dyDescent="0.25">
      <c r="B14" s="882"/>
      <c r="C14" s="883"/>
      <c r="D14" s="883"/>
      <c r="E14" s="883"/>
      <c r="F14" s="883"/>
      <c r="G14" s="884"/>
      <c r="H14" s="882"/>
      <c r="I14" s="883"/>
      <c r="J14" s="883"/>
      <c r="K14" s="883"/>
      <c r="L14" s="884"/>
    </row>
    <row r="15" spans="2:12" x14ac:dyDescent="0.25">
      <c r="B15" s="882"/>
      <c r="C15" s="883"/>
      <c r="D15" s="883"/>
      <c r="E15" s="883"/>
      <c r="F15" s="883"/>
      <c r="G15" s="884"/>
      <c r="H15" s="882"/>
      <c r="I15" s="883"/>
      <c r="J15" s="883"/>
      <c r="K15" s="883"/>
      <c r="L15" s="884"/>
    </row>
    <row r="16" spans="2:12" x14ac:dyDescent="0.25">
      <c r="B16" s="882"/>
      <c r="C16" s="883"/>
      <c r="D16" s="883"/>
      <c r="E16" s="883"/>
      <c r="F16" s="883"/>
      <c r="G16" s="884"/>
      <c r="H16" s="882"/>
      <c r="I16" s="883"/>
      <c r="J16" s="883"/>
      <c r="K16" s="883"/>
      <c r="L16" s="884"/>
    </row>
    <row r="17" spans="2:12" x14ac:dyDescent="0.25">
      <c r="B17" s="882"/>
      <c r="C17" s="883"/>
      <c r="D17" s="883"/>
      <c r="E17" s="883"/>
      <c r="F17" s="883"/>
      <c r="G17" s="884"/>
      <c r="H17" s="882"/>
      <c r="I17" s="883"/>
      <c r="J17" s="883"/>
      <c r="K17" s="883"/>
      <c r="L17" s="884"/>
    </row>
    <row r="18" spans="2:12" x14ac:dyDescent="0.25">
      <c r="B18" s="882"/>
      <c r="C18" s="883"/>
      <c r="D18" s="883"/>
      <c r="E18" s="883"/>
      <c r="F18" s="883"/>
      <c r="G18" s="884"/>
      <c r="H18" s="882"/>
      <c r="I18" s="883"/>
      <c r="J18" s="883"/>
      <c r="K18" s="883"/>
      <c r="L18" s="884"/>
    </row>
    <row r="19" spans="2:12" ht="15.75" thickBot="1" x14ac:dyDescent="0.3">
      <c r="B19" s="882"/>
      <c r="C19" s="883"/>
      <c r="D19" s="883"/>
      <c r="E19" s="883"/>
      <c r="F19" s="883"/>
      <c r="G19" s="884"/>
      <c r="H19" s="882"/>
      <c r="I19" s="883"/>
      <c r="J19" s="883"/>
      <c r="K19" s="883"/>
      <c r="L19" s="884"/>
    </row>
    <row r="20" spans="2:12" ht="15" customHeight="1" x14ac:dyDescent="0.25">
      <c r="B20" s="1027" t="s">
        <v>1135</v>
      </c>
      <c r="C20" s="1028"/>
      <c r="D20" s="1028"/>
      <c r="E20" s="1028"/>
      <c r="F20" s="1028"/>
      <c r="G20" s="1029"/>
      <c r="H20" s="1027" t="s">
        <v>1259</v>
      </c>
      <c r="I20" s="1028"/>
      <c r="J20" s="1028"/>
      <c r="K20" s="1028"/>
      <c r="L20" s="1029"/>
    </row>
    <row r="21" spans="2:12" ht="18" customHeight="1" thickBot="1" x14ac:dyDescent="0.3">
      <c r="B21" s="1030"/>
      <c r="C21" s="1031"/>
      <c r="D21" s="1031"/>
      <c r="E21" s="1031"/>
      <c r="F21" s="1031"/>
      <c r="G21" s="1032"/>
      <c r="H21" s="1030"/>
      <c r="I21" s="1031"/>
      <c r="J21" s="1031"/>
      <c r="K21" s="1031"/>
      <c r="L21" s="1032"/>
    </row>
    <row r="22" spans="2:12" ht="15.75" customHeight="1" x14ac:dyDescent="0.25">
      <c r="B22" s="897" t="s">
        <v>504</v>
      </c>
      <c r="C22" s="898"/>
      <c r="D22" s="898"/>
      <c r="E22" s="898"/>
      <c r="F22" s="898"/>
      <c r="G22" s="899"/>
      <c r="H22" s="897" t="s">
        <v>505</v>
      </c>
      <c r="I22" s="898"/>
      <c r="J22" s="898"/>
      <c r="K22" s="898"/>
      <c r="L22" s="899"/>
    </row>
    <row r="23" spans="2:12" x14ac:dyDescent="0.25">
      <c r="B23" s="882"/>
      <c r="C23" s="883"/>
      <c r="D23" s="883"/>
      <c r="E23" s="883"/>
      <c r="F23" s="883"/>
      <c r="G23" s="884"/>
      <c r="H23" s="882"/>
      <c r="I23" s="883"/>
      <c r="J23" s="883"/>
      <c r="K23" s="883"/>
      <c r="L23" s="884"/>
    </row>
    <row r="24" spans="2:12" x14ac:dyDescent="0.25">
      <c r="B24" s="882"/>
      <c r="C24" s="883"/>
      <c r="D24" s="883"/>
      <c r="E24" s="883"/>
      <c r="F24" s="883"/>
      <c r="G24" s="884"/>
      <c r="H24" s="882"/>
      <c r="I24" s="883"/>
      <c r="J24" s="883"/>
      <c r="K24" s="883"/>
      <c r="L24" s="884"/>
    </row>
    <row r="25" spans="2:12" x14ac:dyDescent="0.25">
      <c r="B25" s="882"/>
      <c r="C25" s="883"/>
      <c r="D25" s="883"/>
      <c r="E25" s="883"/>
      <c r="F25" s="883"/>
      <c r="G25" s="884"/>
      <c r="H25" s="882"/>
      <c r="I25" s="883"/>
      <c r="J25" s="883"/>
      <c r="K25" s="883"/>
      <c r="L25" s="884"/>
    </row>
    <row r="26" spans="2:12" x14ac:dyDescent="0.25">
      <c r="B26" s="882"/>
      <c r="C26" s="883"/>
      <c r="D26" s="883"/>
      <c r="E26" s="883"/>
      <c r="F26" s="883"/>
      <c r="G26" s="884"/>
      <c r="H26" s="882"/>
      <c r="I26" s="883"/>
      <c r="J26" s="883"/>
      <c r="K26" s="883"/>
      <c r="L26" s="884"/>
    </row>
    <row r="27" spans="2:12" x14ac:dyDescent="0.25">
      <c r="B27" s="882"/>
      <c r="C27" s="883"/>
      <c r="D27" s="883"/>
      <c r="E27" s="883"/>
      <c r="F27" s="883"/>
      <c r="G27" s="884"/>
      <c r="H27" s="882"/>
      <c r="I27" s="883"/>
      <c r="J27" s="883"/>
      <c r="K27" s="883"/>
      <c r="L27" s="884"/>
    </row>
    <row r="28" spans="2:12" x14ac:dyDescent="0.25">
      <c r="B28" s="882"/>
      <c r="C28" s="883"/>
      <c r="D28" s="883"/>
      <c r="E28" s="883"/>
      <c r="F28" s="883"/>
      <c r="G28" s="884"/>
      <c r="H28" s="882"/>
      <c r="I28" s="883"/>
      <c r="J28" s="883"/>
      <c r="K28" s="883"/>
      <c r="L28" s="884"/>
    </row>
    <row r="29" spans="2:12" x14ac:dyDescent="0.25">
      <c r="B29" s="882"/>
      <c r="C29" s="883"/>
      <c r="D29" s="883"/>
      <c r="E29" s="883"/>
      <c r="F29" s="883"/>
      <c r="G29" s="884"/>
      <c r="H29" s="882"/>
      <c r="I29" s="883"/>
      <c r="J29" s="883"/>
      <c r="K29" s="883"/>
      <c r="L29" s="884"/>
    </row>
    <row r="30" spans="2:12" x14ac:dyDescent="0.25">
      <c r="B30" s="882"/>
      <c r="C30" s="883"/>
      <c r="D30" s="883"/>
      <c r="E30" s="883"/>
      <c r="F30" s="883"/>
      <c r="G30" s="884"/>
      <c r="H30" s="882"/>
      <c r="I30" s="883"/>
      <c r="J30" s="883"/>
      <c r="K30" s="883"/>
      <c r="L30" s="884"/>
    </row>
    <row r="31" spans="2:12" x14ac:dyDescent="0.25">
      <c r="B31" s="882"/>
      <c r="C31" s="883"/>
      <c r="D31" s="883"/>
      <c r="E31" s="883"/>
      <c r="F31" s="883"/>
      <c r="G31" s="884"/>
      <c r="H31" s="882"/>
      <c r="I31" s="883"/>
      <c r="J31" s="883"/>
      <c r="K31" s="883"/>
      <c r="L31" s="884"/>
    </row>
    <row r="32" spans="2:12" x14ac:dyDescent="0.25">
      <c r="B32" s="882"/>
      <c r="C32" s="883"/>
      <c r="D32" s="883"/>
      <c r="E32" s="883"/>
      <c r="F32" s="883"/>
      <c r="G32" s="884"/>
      <c r="H32" s="882"/>
      <c r="I32" s="883"/>
      <c r="J32" s="883"/>
      <c r="K32" s="883"/>
      <c r="L32" s="884"/>
    </row>
    <row r="33" spans="2:12" x14ac:dyDescent="0.25">
      <c r="B33" s="882"/>
      <c r="C33" s="883"/>
      <c r="D33" s="883"/>
      <c r="E33" s="883"/>
      <c r="F33" s="883"/>
      <c r="G33" s="884"/>
      <c r="H33" s="882"/>
      <c r="I33" s="883"/>
      <c r="J33" s="883"/>
      <c r="K33" s="883"/>
      <c r="L33" s="884"/>
    </row>
    <row r="34" spans="2:12" x14ac:dyDescent="0.25">
      <c r="B34" s="882"/>
      <c r="C34" s="883"/>
      <c r="D34" s="883"/>
      <c r="E34" s="883"/>
      <c r="F34" s="883"/>
      <c r="G34" s="884"/>
      <c r="H34" s="882"/>
      <c r="I34" s="883"/>
      <c r="J34" s="883"/>
      <c r="K34" s="883"/>
      <c r="L34" s="884"/>
    </row>
    <row r="35" spans="2:12" ht="15.75" thickBot="1" x14ac:dyDescent="0.3">
      <c r="B35" s="882"/>
      <c r="C35" s="883"/>
      <c r="D35" s="883"/>
      <c r="E35" s="883"/>
      <c r="F35" s="883"/>
      <c r="G35" s="884"/>
      <c r="H35" s="882"/>
      <c r="I35" s="883"/>
      <c r="J35" s="883"/>
      <c r="K35" s="883"/>
      <c r="L35" s="884"/>
    </row>
    <row r="36" spans="2:12" ht="15" customHeight="1" x14ac:dyDescent="0.25">
      <c r="B36" s="1027" t="s">
        <v>1260</v>
      </c>
      <c r="C36" s="1028"/>
      <c r="D36" s="1028"/>
      <c r="E36" s="1028"/>
      <c r="F36" s="1028"/>
      <c r="G36" s="1029"/>
      <c r="H36" s="1027" t="s">
        <v>1261</v>
      </c>
      <c r="I36" s="1028"/>
      <c r="J36" s="1028"/>
      <c r="K36" s="1028"/>
      <c r="L36" s="1029"/>
    </row>
    <row r="37" spans="2:12" ht="18" customHeight="1" thickBot="1" x14ac:dyDescent="0.3">
      <c r="B37" s="1030"/>
      <c r="C37" s="1031"/>
      <c r="D37" s="1031"/>
      <c r="E37" s="1031"/>
      <c r="F37" s="1031"/>
      <c r="G37" s="1032"/>
      <c r="H37" s="1030"/>
      <c r="I37" s="1031"/>
      <c r="J37" s="1031"/>
      <c r="K37" s="1031"/>
      <c r="L37" s="1032"/>
    </row>
    <row r="38" spans="2:12" x14ac:dyDescent="0.25">
      <c r="B38" s="897" t="s">
        <v>506</v>
      </c>
      <c r="C38" s="898"/>
      <c r="D38" s="898"/>
      <c r="E38" s="898"/>
      <c r="F38" s="898"/>
      <c r="G38" s="899"/>
      <c r="H38" s="897" t="s">
        <v>507</v>
      </c>
      <c r="I38" s="898"/>
      <c r="J38" s="898"/>
      <c r="K38" s="898"/>
      <c r="L38" s="899"/>
    </row>
    <row r="39" spans="2:12" x14ac:dyDescent="0.25">
      <c r="B39" s="882"/>
      <c r="C39" s="883"/>
      <c r="D39" s="883"/>
      <c r="E39" s="883"/>
      <c r="F39" s="883"/>
      <c r="G39" s="884"/>
      <c r="H39" s="882"/>
      <c r="I39" s="883"/>
      <c r="J39" s="883"/>
      <c r="K39" s="883"/>
      <c r="L39" s="884"/>
    </row>
    <row r="40" spans="2:12" x14ac:dyDescent="0.25">
      <c r="B40" s="882"/>
      <c r="C40" s="883"/>
      <c r="D40" s="883"/>
      <c r="E40" s="883"/>
      <c r="F40" s="883"/>
      <c r="G40" s="884"/>
      <c r="H40" s="882"/>
      <c r="I40" s="883"/>
      <c r="J40" s="883"/>
      <c r="K40" s="883"/>
      <c r="L40" s="884"/>
    </row>
    <row r="41" spans="2:12" x14ac:dyDescent="0.25">
      <c r="B41" s="882"/>
      <c r="C41" s="883"/>
      <c r="D41" s="883"/>
      <c r="E41" s="883"/>
      <c r="F41" s="883"/>
      <c r="G41" s="884"/>
      <c r="H41" s="882"/>
      <c r="I41" s="883"/>
      <c r="J41" s="883"/>
      <c r="K41" s="883"/>
      <c r="L41" s="884"/>
    </row>
    <row r="42" spans="2:12" x14ac:dyDescent="0.25">
      <c r="B42" s="882"/>
      <c r="C42" s="883"/>
      <c r="D42" s="883"/>
      <c r="E42" s="883"/>
      <c r="F42" s="883"/>
      <c r="G42" s="884"/>
      <c r="H42" s="882"/>
      <c r="I42" s="883"/>
      <c r="J42" s="883"/>
      <c r="K42" s="883"/>
      <c r="L42" s="884"/>
    </row>
    <row r="43" spans="2:12" x14ac:dyDescent="0.25">
      <c r="B43" s="882"/>
      <c r="C43" s="883"/>
      <c r="D43" s="883"/>
      <c r="E43" s="883"/>
      <c r="F43" s="883"/>
      <c r="G43" s="884"/>
      <c r="H43" s="882"/>
      <c r="I43" s="883"/>
      <c r="J43" s="883"/>
      <c r="K43" s="883"/>
      <c r="L43" s="884"/>
    </row>
    <row r="44" spans="2:12" x14ac:dyDescent="0.25">
      <c r="B44" s="882"/>
      <c r="C44" s="883"/>
      <c r="D44" s="883"/>
      <c r="E44" s="883"/>
      <c r="F44" s="883"/>
      <c r="G44" s="884"/>
      <c r="H44" s="882"/>
      <c r="I44" s="883"/>
      <c r="J44" s="883"/>
      <c r="K44" s="883"/>
      <c r="L44" s="884"/>
    </row>
    <row r="45" spans="2:12" x14ac:dyDescent="0.25">
      <c r="B45" s="882"/>
      <c r="C45" s="883"/>
      <c r="D45" s="883"/>
      <c r="E45" s="883"/>
      <c r="F45" s="883"/>
      <c r="G45" s="884"/>
      <c r="H45" s="882"/>
      <c r="I45" s="883"/>
      <c r="J45" s="883"/>
      <c r="K45" s="883"/>
      <c r="L45" s="884"/>
    </row>
    <row r="46" spans="2:12" x14ac:dyDescent="0.25">
      <c r="B46" s="882"/>
      <c r="C46" s="883"/>
      <c r="D46" s="883"/>
      <c r="E46" s="883"/>
      <c r="F46" s="883"/>
      <c r="G46" s="884"/>
      <c r="H46" s="882"/>
      <c r="I46" s="883"/>
      <c r="J46" s="883"/>
      <c r="K46" s="883"/>
      <c r="L46" s="884"/>
    </row>
    <row r="47" spans="2:12" x14ac:dyDescent="0.25">
      <c r="B47" s="882"/>
      <c r="C47" s="883"/>
      <c r="D47" s="883"/>
      <c r="E47" s="883"/>
      <c r="F47" s="883"/>
      <c r="G47" s="884"/>
      <c r="H47" s="882"/>
      <c r="I47" s="883"/>
      <c r="J47" s="883"/>
      <c r="K47" s="883"/>
      <c r="L47" s="884"/>
    </row>
    <row r="48" spans="2:12" x14ac:dyDescent="0.25">
      <c r="B48" s="882"/>
      <c r="C48" s="883"/>
      <c r="D48" s="883"/>
      <c r="E48" s="883"/>
      <c r="F48" s="883"/>
      <c r="G48" s="884"/>
      <c r="H48" s="882"/>
      <c r="I48" s="883"/>
      <c r="J48" s="883"/>
      <c r="K48" s="883"/>
      <c r="L48" s="884"/>
    </row>
    <row r="49" spans="2:12" x14ac:dyDescent="0.25">
      <c r="B49" s="882"/>
      <c r="C49" s="883"/>
      <c r="D49" s="883"/>
      <c r="E49" s="883"/>
      <c r="F49" s="883"/>
      <c r="G49" s="884"/>
      <c r="H49" s="882"/>
      <c r="I49" s="883"/>
      <c r="J49" s="883"/>
      <c r="K49" s="883"/>
      <c r="L49" s="884"/>
    </row>
    <row r="50" spans="2:12" x14ac:dyDescent="0.25">
      <c r="B50" s="882"/>
      <c r="C50" s="883"/>
      <c r="D50" s="883"/>
      <c r="E50" s="883"/>
      <c r="F50" s="883"/>
      <c r="G50" s="884"/>
      <c r="H50" s="882"/>
      <c r="I50" s="883"/>
      <c r="J50" s="883"/>
      <c r="K50" s="883"/>
      <c r="L50" s="884"/>
    </row>
    <row r="51" spans="2:12" ht="15.75" thickBot="1" x14ac:dyDescent="0.3">
      <c r="B51" s="882"/>
      <c r="C51" s="883"/>
      <c r="D51" s="883"/>
      <c r="E51" s="883"/>
      <c r="F51" s="883"/>
      <c r="G51" s="884"/>
      <c r="H51" s="882"/>
      <c r="I51" s="883"/>
      <c r="J51" s="883"/>
      <c r="K51" s="883"/>
      <c r="L51" s="884"/>
    </row>
    <row r="52" spans="2:12" ht="15" customHeight="1" x14ac:dyDescent="0.25">
      <c r="B52" s="1027" t="s">
        <v>1262</v>
      </c>
      <c r="C52" s="1028"/>
      <c r="D52" s="1028"/>
      <c r="E52" s="1028"/>
      <c r="F52" s="1028"/>
      <c r="G52" s="1029"/>
      <c r="H52" s="1033" t="s">
        <v>1263</v>
      </c>
      <c r="I52" s="1034"/>
      <c r="J52" s="1034"/>
      <c r="K52" s="1034"/>
      <c r="L52" s="1035"/>
    </row>
    <row r="53" spans="2:12" ht="15.75" thickBot="1" x14ac:dyDescent="0.3">
      <c r="B53" s="1030"/>
      <c r="C53" s="1031"/>
      <c r="D53" s="1031"/>
      <c r="E53" s="1031"/>
      <c r="F53" s="1031"/>
      <c r="G53" s="1032"/>
      <c r="H53" s="1036"/>
      <c r="I53" s="1037"/>
      <c r="J53" s="1037"/>
      <c r="K53" s="1037"/>
      <c r="L53" s="1038"/>
    </row>
    <row r="54" spans="2:12" x14ac:dyDescent="0.25">
      <c r="B54" s="897" t="s">
        <v>506</v>
      </c>
      <c r="C54" s="898"/>
      <c r="D54" s="898"/>
      <c r="E54" s="898"/>
      <c r="F54" s="898"/>
      <c r="G54" s="899"/>
      <c r="H54" s="897" t="s">
        <v>507</v>
      </c>
      <c r="I54" s="898"/>
      <c r="J54" s="898"/>
      <c r="K54" s="898"/>
      <c r="L54" s="899"/>
    </row>
    <row r="55" spans="2:12" x14ac:dyDescent="0.25">
      <c r="B55" s="882"/>
      <c r="C55" s="883"/>
      <c r="D55" s="883"/>
      <c r="E55" s="883"/>
      <c r="F55" s="883"/>
      <c r="G55" s="884"/>
      <c r="H55" s="882"/>
      <c r="I55" s="883"/>
      <c r="J55" s="883"/>
      <c r="K55" s="883"/>
      <c r="L55" s="884"/>
    </row>
    <row r="56" spans="2:12" x14ac:dyDescent="0.25">
      <c r="B56" s="882"/>
      <c r="C56" s="883"/>
      <c r="D56" s="883"/>
      <c r="E56" s="883"/>
      <c r="F56" s="883"/>
      <c r="G56" s="884"/>
      <c r="H56" s="882"/>
      <c r="I56" s="883"/>
      <c r="J56" s="883"/>
      <c r="K56" s="883"/>
      <c r="L56" s="884"/>
    </row>
    <row r="57" spans="2:12" x14ac:dyDescent="0.25">
      <c r="B57" s="882"/>
      <c r="C57" s="883"/>
      <c r="D57" s="883"/>
      <c r="E57" s="883"/>
      <c r="F57" s="883"/>
      <c r="G57" s="884"/>
      <c r="H57" s="882"/>
      <c r="I57" s="883"/>
      <c r="J57" s="883"/>
      <c r="K57" s="883"/>
      <c r="L57" s="884"/>
    </row>
    <row r="58" spans="2:12" x14ac:dyDescent="0.25">
      <c r="B58" s="882"/>
      <c r="C58" s="883"/>
      <c r="D58" s="883"/>
      <c r="E58" s="883"/>
      <c r="F58" s="883"/>
      <c r="G58" s="884"/>
      <c r="H58" s="882"/>
      <c r="I58" s="883"/>
      <c r="J58" s="883"/>
      <c r="K58" s="883"/>
      <c r="L58" s="884"/>
    </row>
    <row r="59" spans="2:12" x14ac:dyDescent="0.25">
      <c r="B59" s="882"/>
      <c r="C59" s="883"/>
      <c r="D59" s="883"/>
      <c r="E59" s="883"/>
      <c r="F59" s="883"/>
      <c r="G59" s="884"/>
      <c r="H59" s="882"/>
      <c r="I59" s="883"/>
      <c r="J59" s="883"/>
      <c r="K59" s="883"/>
      <c r="L59" s="884"/>
    </row>
    <row r="60" spans="2:12" x14ac:dyDescent="0.25">
      <c r="B60" s="882"/>
      <c r="C60" s="883"/>
      <c r="D60" s="883"/>
      <c r="E60" s="883"/>
      <c r="F60" s="883"/>
      <c r="G60" s="884"/>
      <c r="H60" s="882"/>
      <c r="I60" s="883"/>
      <c r="J60" s="883"/>
      <c r="K60" s="883"/>
      <c r="L60" s="884"/>
    </row>
    <row r="61" spans="2:12" x14ac:dyDescent="0.25">
      <c r="B61" s="882"/>
      <c r="C61" s="883"/>
      <c r="D61" s="883"/>
      <c r="E61" s="883"/>
      <c r="F61" s="883"/>
      <c r="G61" s="884"/>
      <c r="H61" s="882"/>
      <c r="I61" s="883"/>
      <c r="J61" s="883"/>
      <c r="K61" s="883"/>
      <c r="L61" s="884"/>
    </row>
    <row r="62" spans="2:12" x14ac:dyDescent="0.25">
      <c r="B62" s="882"/>
      <c r="C62" s="883"/>
      <c r="D62" s="883"/>
      <c r="E62" s="883"/>
      <c r="F62" s="883"/>
      <c r="G62" s="884"/>
      <c r="H62" s="882"/>
      <c r="I62" s="883"/>
      <c r="J62" s="883"/>
      <c r="K62" s="883"/>
      <c r="L62" s="884"/>
    </row>
    <row r="63" spans="2:12" x14ac:dyDescent="0.25">
      <c r="B63" s="882"/>
      <c r="C63" s="883"/>
      <c r="D63" s="883"/>
      <c r="E63" s="883"/>
      <c r="F63" s="883"/>
      <c r="G63" s="884"/>
      <c r="H63" s="882"/>
      <c r="I63" s="883"/>
      <c r="J63" s="883"/>
      <c r="K63" s="883"/>
      <c r="L63" s="884"/>
    </row>
    <row r="64" spans="2:12" x14ac:dyDescent="0.25">
      <c r="B64" s="882"/>
      <c r="C64" s="883"/>
      <c r="D64" s="883"/>
      <c r="E64" s="883"/>
      <c r="F64" s="883"/>
      <c r="G64" s="884"/>
      <c r="H64" s="882"/>
      <c r="I64" s="883"/>
      <c r="J64" s="883"/>
      <c r="K64" s="883"/>
      <c r="L64" s="884"/>
    </row>
    <row r="65" spans="2:12" x14ac:dyDescent="0.25">
      <c r="B65" s="882"/>
      <c r="C65" s="883"/>
      <c r="D65" s="883"/>
      <c r="E65" s="883"/>
      <c r="F65" s="883"/>
      <c r="G65" s="884"/>
      <c r="H65" s="882"/>
      <c r="I65" s="883"/>
      <c r="J65" s="883"/>
      <c r="K65" s="883"/>
      <c r="L65" s="884"/>
    </row>
    <row r="66" spans="2:12" x14ac:dyDescent="0.25">
      <c r="B66" s="882"/>
      <c r="C66" s="883"/>
      <c r="D66" s="883"/>
      <c r="E66" s="883"/>
      <c r="F66" s="883"/>
      <c r="G66" s="884"/>
      <c r="H66" s="882"/>
      <c r="I66" s="883"/>
      <c r="J66" s="883"/>
      <c r="K66" s="883"/>
      <c r="L66" s="884"/>
    </row>
    <row r="67" spans="2:12" ht="15.75" thickBot="1" x14ac:dyDescent="0.3">
      <c r="B67" s="882"/>
      <c r="C67" s="883"/>
      <c r="D67" s="883"/>
      <c r="E67" s="883"/>
      <c r="F67" s="883"/>
      <c r="G67" s="884"/>
      <c r="H67" s="882"/>
      <c r="I67" s="883"/>
      <c r="J67" s="883"/>
      <c r="K67" s="883"/>
      <c r="L67" s="884"/>
    </row>
    <row r="68" spans="2:12" ht="15" customHeight="1" x14ac:dyDescent="0.25">
      <c r="B68" s="1033" t="s">
        <v>1264</v>
      </c>
      <c r="C68" s="1034"/>
      <c r="D68" s="1034"/>
      <c r="E68" s="1034"/>
      <c r="F68" s="1034"/>
      <c r="G68" s="1035"/>
      <c r="H68" s="1033" t="s">
        <v>1265</v>
      </c>
      <c r="I68" s="1034"/>
      <c r="J68" s="1034"/>
      <c r="K68" s="1034"/>
      <c r="L68" s="1035"/>
    </row>
    <row r="69" spans="2:12" ht="15.75" thickBot="1" x14ac:dyDescent="0.3">
      <c r="B69" s="1036"/>
      <c r="C69" s="1037"/>
      <c r="D69" s="1037"/>
      <c r="E69" s="1037"/>
      <c r="F69" s="1037"/>
      <c r="G69" s="1038"/>
      <c r="H69" s="1036"/>
      <c r="I69" s="1037"/>
      <c r="J69" s="1037"/>
      <c r="K69" s="1037"/>
      <c r="L69" s="1038"/>
    </row>
    <row r="70" spans="2:12" x14ac:dyDescent="0.25">
      <c r="B70" s="897" t="s">
        <v>1104</v>
      </c>
      <c r="C70" s="898"/>
      <c r="D70" s="898"/>
      <c r="E70" s="898"/>
      <c r="F70" s="898"/>
      <c r="G70" s="899"/>
      <c r="H70" s="897" t="s">
        <v>1105</v>
      </c>
      <c r="I70" s="898"/>
      <c r="J70" s="898"/>
      <c r="K70" s="898"/>
      <c r="L70" s="899"/>
    </row>
    <row r="71" spans="2:12" x14ac:dyDescent="0.25">
      <c r="B71" s="882"/>
      <c r="C71" s="883"/>
      <c r="D71" s="883"/>
      <c r="E71" s="883"/>
      <c r="F71" s="883"/>
      <c r="G71" s="884"/>
      <c r="H71" s="882"/>
      <c r="I71" s="883"/>
      <c r="J71" s="883"/>
      <c r="K71" s="883"/>
      <c r="L71" s="884"/>
    </row>
    <row r="72" spans="2:12" x14ac:dyDescent="0.25">
      <c r="B72" s="882"/>
      <c r="C72" s="883"/>
      <c r="D72" s="883"/>
      <c r="E72" s="883"/>
      <c r="F72" s="883"/>
      <c r="G72" s="884"/>
      <c r="H72" s="882"/>
      <c r="I72" s="883"/>
      <c r="J72" s="883"/>
      <c r="K72" s="883"/>
      <c r="L72" s="884"/>
    </row>
    <row r="73" spans="2:12" x14ac:dyDescent="0.25">
      <c r="B73" s="882"/>
      <c r="C73" s="883"/>
      <c r="D73" s="883"/>
      <c r="E73" s="883"/>
      <c r="F73" s="883"/>
      <c r="G73" s="884"/>
      <c r="H73" s="882"/>
      <c r="I73" s="883"/>
      <c r="J73" s="883"/>
      <c r="K73" s="883"/>
      <c r="L73" s="884"/>
    </row>
    <row r="74" spans="2:12" x14ac:dyDescent="0.25">
      <c r="B74" s="882"/>
      <c r="C74" s="883"/>
      <c r="D74" s="883"/>
      <c r="E74" s="883"/>
      <c r="F74" s="883"/>
      <c r="G74" s="884"/>
      <c r="H74" s="882"/>
      <c r="I74" s="883"/>
      <c r="J74" s="883"/>
      <c r="K74" s="883"/>
      <c r="L74" s="884"/>
    </row>
    <row r="75" spans="2:12" x14ac:dyDescent="0.25">
      <c r="B75" s="882"/>
      <c r="C75" s="883"/>
      <c r="D75" s="883"/>
      <c r="E75" s="883"/>
      <c r="F75" s="883"/>
      <c r="G75" s="884"/>
      <c r="H75" s="882"/>
      <c r="I75" s="883"/>
      <c r="J75" s="883"/>
      <c r="K75" s="883"/>
      <c r="L75" s="884"/>
    </row>
    <row r="76" spans="2:12" x14ac:dyDescent="0.25">
      <c r="B76" s="882"/>
      <c r="C76" s="883"/>
      <c r="D76" s="883"/>
      <c r="E76" s="883"/>
      <c r="F76" s="883"/>
      <c r="G76" s="884"/>
      <c r="H76" s="882"/>
      <c r="I76" s="883"/>
      <c r="J76" s="883"/>
      <c r="K76" s="883"/>
      <c r="L76" s="884"/>
    </row>
    <row r="77" spans="2:12" x14ac:dyDescent="0.25">
      <c r="B77" s="882"/>
      <c r="C77" s="883"/>
      <c r="D77" s="883"/>
      <c r="E77" s="883"/>
      <c r="F77" s="883"/>
      <c r="G77" s="884"/>
      <c r="H77" s="882"/>
      <c r="I77" s="883"/>
      <c r="J77" s="883"/>
      <c r="K77" s="883"/>
      <c r="L77" s="884"/>
    </row>
    <row r="78" spans="2:12" x14ac:dyDescent="0.25">
      <c r="B78" s="882"/>
      <c r="C78" s="883"/>
      <c r="D78" s="883"/>
      <c r="E78" s="883"/>
      <c r="F78" s="883"/>
      <c r="G78" s="884"/>
      <c r="H78" s="882"/>
      <c r="I78" s="883"/>
      <c r="J78" s="883"/>
      <c r="K78" s="883"/>
      <c r="L78" s="884"/>
    </row>
    <row r="79" spans="2:12" x14ac:dyDescent="0.25">
      <c r="B79" s="882"/>
      <c r="C79" s="883"/>
      <c r="D79" s="883"/>
      <c r="E79" s="883"/>
      <c r="F79" s="883"/>
      <c r="G79" s="884"/>
      <c r="H79" s="882"/>
      <c r="I79" s="883"/>
      <c r="J79" s="883"/>
      <c r="K79" s="883"/>
      <c r="L79" s="884"/>
    </row>
    <row r="80" spans="2:12" x14ac:dyDescent="0.25">
      <c r="B80" s="882"/>
      <c r="C80" s="883"/>
      <c r="D80" s="883"/>
      <c r="E80" s="883"/>
      <c r="F80" s="883"/>
      <c r="G80" s="884"/>
      <c r="H80" s="882"/>
      <c r="I80" s="883"/>
      <c r="J80" s="883"/>
      <c r="K80" s="883"/>
      <c r="L80" s="884"/>
    </row>
    <row r="81" spans="2:12" x14ac:dyDescent="0.25">
      <c r="B81" s="882"/>
      <c r="C81" s="883"/>
      <c r="D81" s="883"/>
      <c r="E81" s="883"/>
      <c r="F81" s="883"/>
      <c r="G81" s="884"/>
      <c r="H81" s="882"/>
      <c r="I81" s="883"/>
      <c r="J81" s="883"/>
      <c r="K81" s="883"/>
      <c r="L81" s="884"/>
    </row>
    <row r="82" spans="2:12" x14ac:dyDescent="0.25">
      <c r="B82" s="882"/>
      <c r="C82" s="883"/>
      <c r="D82" s="883"/>
      <c r="E82" s="883"/>
      <c r="F82" s="883"/>
      <c r="G82" s="884"/>
      <c r="H82" s="882"/>
      <c r="I82" s="883"/>
      <c r="J82" s="883"/>
      <c r="K82" s="883"/>
      <c r="L82" s="884"/>
    </row>
    <row r="83" spans="2:12" ht="15.75" thickBot="1" x14ac:dyDescent="0.3">
      <c r="B83" s="882"/>
      <c r="C83" s="883"/>
      <c r="D83" s="883"/>
      <c r="E83" s="883"/>
      <c r="F83" s="883"/>
      <c r="G83" s="884"/>
      <c r="H83" s="882"/>
      <c r="I83" s="883"/>
      <c r="J83" s="883"/>
      <c r="K83" s="883"/>
      <c r="L83" s="884"/>
    </row>
    <row r="84" spans="2:12" ht="15" customHeight="1" x14ac:dyDescent="0.25">
      <c r="B84" s="1027" t="s">
        <v>1266</v>
      </c>
      <c r="C84" s="1028"/>
      <c r="D84" s="1028"/>
      <c r="E84" s="1028"/>
      <c r="F84" s="1028"/>
      <c r="G84" s="1029"/>
      <c r="H84" s="1033" t="s">
        <v>1267</v>
      </c>
      <c r="I84" s="1034"/>
      <c r="J84" s="1034"/>
      <c r="K84" s="1034"/>
      <c r="L84" s="1035"/>
    </row>
    <row r="85" spans="2:12" ht="15.75" thickBot="1" x14ac:dyDescent="0.3">
      <c r="B85" s="1030"/>
      <c r="C85" s="1031"/>
      <c r="D85" s="1031"/>
      <c r="E85" s="1031"/>
      <c r="F85" s="1031"/>
      <c r="G85" s="1032"/>
      <c r="H85" s="1036"/>
      <c r="I85" s="1037"/>
      <c r="J85" s="1037"/>
      <c r="K85" s="1037"/>
      <c r="L85" s="1038"/>
    </row>
    <row r="86" spans="2:12" x14ac:dyDescent="0.25">
      <c r="B86" s="897" t="s">
        <v>1106</v>
      </c>
      <c r="C86" s="898"/>
      <c r="D86" s="898"/>
      <c r="E86" s="898"/>
      <c r="F86" s="898"/>
      <c r="G86" s="899"/>
      <c r="H86" s="897" t="s">
        <v>1107</v>
      </c>
      <c r="I86" s="898"/>
      <c r="J86" s="898"/>
      <c r="K86" s="898"/>
      <c r="L86" s="899"/>
    </row>
    <row r="87" spans="2:12" x14ac:dyDescent="0.25">
      <c r="B87" s="882"/>
      <c r="C87" s="883"/>
      <c r="D87" s="883"/>
      <c r="E87" s="883"/>
      <c r="F87" s="883"/>
      <c r="G87" s="884"/>
      <c r="H87" s="882"/>
      <c r="I87" s="883"/>
      <c r="J87" s="883"/>
      <c r="K87" s="883"/>
      <c r="L87" s="884"/>
    </row>
    <row r="88" spans="2:12" x14ac:dyDescent="0.25">
      <c r="B88" s="882"/>
      <c r="C88" s="883"/>
      <c r="D88" s="883"/>
      <c r="E88" s="883"/>
      <c r="F88" s="883"/>
      <c r="G88" s="884"/>
      <c r="H88" s="882"/>
      <c r="I88" s="883"/>
      <c r="J88" s="883"/>
      <c r="K88" s="883"/>
      <c r="L88" s="884"/>
    </row>
    <row r="89" spans="2:12" x14ac:dyDescent="0.25">
      <c r="B89" s="882"/>
      <c r="C89" s="883"/>
      <c r="D89" s="883"/>
      <c r="E89" s="883"/>
      <c r="F89" s="883"/>
      <c r="G89" s="884"/>
      <c r="H89" s="882"/>
      <c r="I89" s="883"/>
      <c r="J89" s="883"/>
      <c r="K89" s="883"/>
      <c r="L89" s="884"/>
    </row>
    <row r="90" spans="2:12" x14ac:dyDescent="0.25">
      <c r="B90" s="882"/>
      <c r="C90" s="883"/>
      <c r="D90" s="883"/>
      <c r="E90" s="883"/>
      <c r="F90" s="883"/>
      <c r="G90" s="884"/>
      <c r="H90" s="882"/>
      <c r="I90" s="883"/>
      <c r="J90" s="883"/>
      <c r="K90" s="883"/>
      <c r="L90" s="884"/>
    </row>
    <row r="91" spans="2:12" x14ac:dyDescent="0.25">
      <c r="B91" s="882"/>
      <c r="C91" s="883"/>
      <c r="D91" s="883"/>
      <c r="E91" s="883"/>
      <c r="F91" s="883"/>
      <c r="G91" s="884"/>
      <c r="H91" s="882"/>
      <c r="I91" s="883"/>
      <c r="J91" s="883"/>
      <c r="K91" s="883"/>
      <c r="L91" s="884"/>
    </row>
    <row r="92" spans="2:12" x14ac:dyDescent="0.25">
      <c r="B92" s="882"/>
      <c r="C92" s="883"/>
      <c r="D92" s="883"/>
      <c r="E92" s="883"/>
      <c r="F92" s="883"/>
      <c r="G92" s="884"/>
      <c r="H92" s="882"/>
      <c r="I92" s="883"/>
      <c r="J92" s="883"/>
      <c r="K92" s="883"/>
      <c r="L92" s="884"/>
    </row>
    <row r="93" spans="2:12" x14ac:dyDescent="0.25">
      <c r="B93" s="882"/>
      <c r="C93" s="883"/>
      <c r="D93" s="883"/>
      <c r="E93" s="883"/>
      <c r="F93" s="883"/>
      <c r="G93" s="884"/>
      <c r="H93" s="882"/>
      <c r="I93" s="883"/>
      <c r="J93" s="883"/>
      <c r="K93" s="883"/>
      <c r="L93" s="884"/>
    </row>
    <row r="94" spans="2:12" x14ac:dyDescent="0.25">
      <c r="B94" s="882"/>
      <c r="C94" s="883"/>
      <c r="D94" s="883"/>
      <c r="E94" s="883"/>
      <c r="F94" s="883"/>
      <c r="G94" s="884"/>
      <c r="H94" s="882"/>
      <c r="I94" s="883"/>
      <c r="J94" s="883"/>
      <c r="K94" s="883"/>
      <c r="L94" s="884"/>
    </row>
    <row r="95" spans="2:12" x14ac:dyDescent="0.25">
      <c r="B95" s="882"/>
      <c r="C95" s="883"/>
      <c r="D95" s="883"/>
      <c r="E95" s="883"/>
      <c r="F95" s="883"/>
      <c r="G95" s="884"/>
      <c r="H95" s="882"/>
      <c r="I95" s="883"/>
      <c r="J95" s="883"/>
      <c r="K95" s="883"/>
      <c r="L95" s="884"/>
    </row>
    <row r="96" spans="2:12" x14ac:dyDescent="0.25">
      <c r="B96" s="882"/>
      <c r="C96" s="883"/>
      <c r="D96" s="883"/>
      <c r="E96" s="883"/>
      <c r="F96" s="883"/>
      <c r="G96" s="884"/>
      <c r="H96" s="882"/>
      <c r="I96" s="883"/>
      <c r="J96" s="883"/>
      <c r="K96" s="883"/>
      <c r="L96" s="884"/>
    </row>
    <row r="97" spans="2:12" x14ac:dyDescent="0.25">
      <c r="B97" s="882"/>
      <c r="C97" s="883"/>
      <c r="D97" s="883"/>
      <c r="E97" s="883"/>
      <c r="F97" s="883"/>
      <c r="G97" s="884"/>
      <c r="H97" s="882"/>
      <c r="I97" s="883"/>
      <c r="J97" s="883"/>
      <c r="K97" s="883"/>
      <c r="L97" s="884"/>
    </row>
    <row r="98" spans="2:12" x14ac:dyDescent="0.25">
      <c r="B98" s="882"/>
      <c r="C98" s="883"/>
      <c r="D98" s="883"/>
      <c r="E98" s="883"/>
      <c r="F98" s="883"/>
      <c r="G98" s="884"/>
      <c r="H98" s="882"/>
      <c r="I98" s="883"/>
      <c r="J98" s="883"/>
      <c r="K98" s="883"/>
      <c r="L98" s="884"/>
    </row>
    <row r="99" spans="2:12" ht="15.75" thickBot="1" x14ac:dyDescent="0.3">
      <c r="B99" s="882"/>
      <c r="C99" s="883"/>
      <c r="D99" s="883"/>
      <c r="E99" s="883"/>
      <c r="F99" s="883"/>
      <c r="G99" s="884"/>
      <c r="H99" s="882"/>
      <c r="I99" s="883"/>
      <c r="J99" s="883"/>
      <c r="K99" s="883"/>
      <c r="L99" s="884"/>
    </row>
    <row r="100" spans="2:12" ht="15" customHeight="1" x14ac:dyDescent="0.25">
      <c r="B100" s="1027" t="s">
        <v>1268</v>
      </c>
      <c r="C100" s="1028"/>
      <c r="D100" s="1028"/>
      <c r="E100" s="1028"/>
      <c r="F100" s="1028"/>
      <c r="G100" s="1029"/>
      <c r="H100" s="1033" t="s">
        <v>1269</v>
      </c>
      <c r="I100" s="1034"/>
      <c r="J100" s="1034"/>
      <c r="K100" s="1034"/>
      <c r="L100" s="1035"/>
    </row>
    <row r="101" spans="2:12" ht="15.75" thickBot="1" x14ac:dyDescent="0.3">
      <c r="B101" s="1030"/>
      <c r="C101" s="1031"/>
      <c r="D101" s="1031"/>
      <c r="E101" s="1031"/>
      <c r="F101" s="1031"/>
      <c r="G101" s="1032"/>
      <c r="H101" s="1036"/>
      <c r="I101" s="1037"/>
      <c r="J101" s="1037"/>
      <c r="K101" s="1037"/>
      <c r="L101" s="1038"/>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576"/>
  <sheetViews>
    <sheetView view="pageBreakPreview" topLeftCell="A21" zoomScale="70" zoomScaleNormal="100" zoomScaleSheetLayoutView="70" zoomScalePageLayoutView="110" workbookViewId="0">
      <selection activeCell="N306" sqref="N306"/>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27.28515625" style="131" customWidth="1"/>
    <col min="8" max="8" width="8.5703125" style="131" customWidth="1"/>
    <col min="9" max="9" width="22.42578125" style="131" customWidth="1"/>
    <col min="10" max="10" width="13" style="131" customWidth="1"/>
    <col min="11" max="11" width="13.42578125" style="131" customWidth="1"/>
    <col min="12" max="12" width="20.85546875" style="131" customWidth="1"/>
    <col min="13" max="13" width="4.85546875" style="131" hidden="1" customWidth="1"/>
    <col min="14" max="16384" width="11.42578125" style="131"/>
  </cols>
  <sheetData>
    <row r="1" spans="2:12" ht="27.75" customHeight="1" x14ac:dyDescent="0.25">
      <c r="B1" s="965" t="s">
        <v>252</v>
      </c>
      <c r="C1" s="867"/>
      <c r="D1" s="867"/>
      <c r="E1" s="867"/>
      <c r="F1" s="867"/>
      <c r="G1" s="867"/>
      <c r="H1" s="867"/>
      <c r="I1" s="867"/>
      <c r="J1" s="867"/>
      <c r="K1" s="867"/>
      <c r="L1" s="913"/>
    </row>
    <row r="2" spans="2:12" ht="11.25" customHeight="1" x14ac:dyDescent="0.25">
      <c r="B2" s="966"/>
      <c r="C2" s="868"/>
      <c r="D2" s="868"/>
      <c r="E2" s="868"/>
      <c r="F2" s="868"/>
      <c r="G2" s="868"/>
      <c r="H2" s="868"/>
      <c r="I2" s="868"/>
      <c r="J2" s="868"/>
      <c r="K2" s="868"/>
      <c r="L2" s="915"/>
    </row>
    <row r="3" spans="2:12" ht="24.95" customHeight="1" x14ac:dyDescent="0.25">
      <c r="B3" s="918" t="s">
        <v>290</v>
      </c>
      <c r="C3" s="916"/>
      <c r="D3" s="916"/>
      <c r="E3" s="917"/>
      <c r="F3" s="319">
        <v>44181</v>
      </c>
      <c r="G3" s="918" t="s">
        <v>291</v>
      </c>
      <c r="H3" s="916"/>
      <c r="I3" s="917"/>
      <c r="J3" s="919">
        <v>44187</v>
      </c>
      <c r="K3" s="916"/>
      <c r="L3" s="917"/>
    </row>
    <row r="4" spans="2:12" ht="24.95" customHeight="1" x14ac:dyDescent="0.25">
      <c r="B4" s="1043" t="s">
        <v>251</v>
      </c>
      <c r="C4" s="1044"/>
      <c r="D4" s="1044"/>
      <c r="E4" s="1044"/>
      <c r="F4" s="1044"/>
      <c r="G4" s="1044"/>
      <c r="H4" s="1045"/>
      <c r="I4" s="320" t="s">
        <v>492</v>
      </c>
      <c r="J4" s="320" t="s">
        <v>2</v>
      </c>
      <c r="K4" s="1049" t="s">
        <v>0</v>
      </c>
      <c r="L4" s="1050"/>
    </row>
    <row r="5" spans="2:12" ht="24.95" customHeight="1" thickBot="1" x14ac:dyDescent="0.3">
      <c r="B5" s="1046"/>
      <c r="C5" s="1047"/>
      <c r="D5" s="1047"/>
      <c r="E5" s="1047"/>
      <c r="F5" s="1047"/>
      <c r="G5" s="1047"/>
      <c r="H5" s="1048"/>
      <c r="I5" s="321" t="s">
        <v>493</v>
      </c>
      <c r="J5" s="320">
        <v>2</v>
      </c>
      <c r="K5" s="1049" t="s">
        <v>292</v>
      </c>
      <c r="L5" s="1050"/>
    </row>
    <row r="6" spans="2:12" ht="15.75" customHeight="1" x14ac:dyDescent="0.25">
      <c r="B6" s="1054" t="s">
        <v>453</v>
      </c>
      <c r="C6" s="1055"/>
      <c r="D6" s="1055"/>
      <c r="E6" s="1055"/>
      <c r="F6" s="1055"/>
      <c r="G6" s="1056"/>
      <c r="H6" s="1054" t="s">
        <v>454</v>
      </c>
      <c r="I6" s="1055"/>
      <c r="J6" s="1055"/>
      <c r="K6" s="1055"/>
      <c r="L6" s="1056"/>
    </row>
    <row r="7" spans="2:12" ht="15" customHeight="1" x14ac:dyDescent="0.25">
      <c r="B7" s="1051"/>
      <c r="C7" s="1052"/>
      <c r="D7" s="1052"/>
      <c r="E7" s="1052"/>
      <c r="F7" s="1052"/>
      <c r="G7" s="1053"/>
      <c r="H7" s="1051"/>
      <c r="I7" s="1052"/>
      <c r="J7" s="1052"/>
      <c r="K7" s="1052"/>
      <c r="L7" s="1053"/>
    </row>
    <row r="8" spans="2:12" ht="15" customHeight="1" x14ac:dyDescent="0.25">
      <c r="B8" s="1051"/>
      <c r="C8" s="1052"/>
      <c r="D8" s="1052"/>
      <c r="E8" s="1052"/>
      <c r="F8" s="1052"/>
      <c r="G8" s="1053"/>
      <c r="H8" s="1051"/>
      <c r="I8" s="1052"/>
      <c r="J8" s="1052"/>
      <c r="K8" s="1052"/>
      <c r="L8" s="1053"/>
    </row>
    <row r="9" spans="2:12" ht="15" customHeight="1" x14ac:dyDescent="0.25">
      <c r="B9" s="1051"/>
      <c r="C9" s="1052"/>
      <c r="D9" s="1052"/>
      <c r="E9" s="1052"/>
      <c r="F9" s="1052"/>
      <c r="G9" s="1053"/>
      <c r="H9" s="1051"/>
      <c r="I9" s="1052"/>
      <c r="J9" s="1052"/>
      <c r="K9" s="1052"/>
      <c r="L9" s="1053"/>
    </row>
    <row r="10" spans="2:12" ht="15" customHeight="1" x14ac:dyDescent="0.25">
      <c r="B10" s="1051"/>
      <c r="C10" s="1052"/>
      <c r="D10" s="1052"/>
      <c r="E10" s="1052"/>
      <c r="F10" s="1052"/>
      <c r="G10" s="1053"/>
      <c r="H10" s="1051"/>
      <c r="I10" s="1052"/>
      <c r="J10" s="1052"/>
      <c r="K10" s="1052"/>
      <c r="L10" s="1053"/>
    </row>
    <row r="11" spans="2:12" ht="15" customHeight="1" x14ac:dyDescent="0.25">
      <c r="B11" s="1051"/>
      <c r="C11" s="1052"/>
      <c r="D11" s="1052"/>
      <c r="E11" s="1052"/>
      <c r="F11" s="1052"/>
      <c r="G11" s="1053"/>
      <c r="H11" s="1051"/>
      <c r="I11" s="1052"/>
      <c r="J11" s="1052"/>
      <c r="K11" s="1052"/>
      <c r="L11" s="1053"/>
    </row>
    <row r="12" spans="2:12" ht="15" customHeight="1" x14ac:dyDescent="0.25">
      <c r="B12" s="1051"/>
      <c r="C12" s="1052"/>
      <c r="D12" s="1052"/>
      <c r="E12" s="1052"/>
      <c r="F12" s="1052"/>
      <c r="G12" s="1053"/>
      <c r="H12" s="1051"/>
      <c r="I12" s="1052"/>
      <c r="J12" s="1052"/>
      <c r="K12" s="1052"/>
      <c r="L12" s="1053"/>
    </row>
    <row r="13" spans="2:12" ht="109.5" customHeight="1" x14ac:dyDescent="0.25">
      <c r="B13" s="1051"/>
      <c r="C13" s="1052"/>
      <c r="D13" s="1052"/>
      <c r="E13" s="1052"/>
      <c r="F13" s="1052"/>
      <c r="G13" s="1053"/>
      <c r="H13" s="1051"/>
      <c r="I13" s="1052"/>
      <c r="J13" s="1052"/>
      <c r="K13" s="1052"/>
      <c r="L13" s="1053"/>
    </row>
    <row r="14" spans="2:12" ht="15" customHeight="1" x14ac:dyDescent="0.25">
      <c r="B14" s="1051"/>
      <c r="C14" s="1052"/>
      <c r="D14" s="1052"/>
      <c r="E14" s="1052"/>
      <c r="F14" s="1052"/>
      <c r="G14" s="1053"/>
      <c r="H14" s="1051"/>
      <c r="I14" s="1052"/>
      <c r="J14" s="1052"/>
      <c r="K14" s="1052"/>
      <c r="L14" s="1053"/>
    </row>
    <row r="15" spans="2:12" ht="15" customHeight="1" x14ac:dyDescent="0.25">
      <c r="B15" s="1051"/>
      <c r="C15" s="1052"/>
      <c r="D15" s="1052"/>
      <c r="E15" s="1052"/>
      <c r="F15" s="1052"/>
      <c r="G15" s="1053"/>
      <c r="H15" s="1051"/>
      <c r="I15" s="1052"/>
      <c r="J15" s="1052"/>
      <c r="K15" s="1052"/>
      <c r="L15" s="1053"/>
    </row>
    <row r="16" spans="2:12" ht="15" customHeight="1" x14ac:dyDescent="0.25">
      <c r="B16" s="1051"/>
      <c r="C16" s="1052"/>
      <c r="D16" s="1052"/>
      <c r="E16" s="1052"/>
      <c r="F16" s="1052"/>
      <c r="G16" s="1053"/>
      <c r="H16" s="1051"/>
      <c r="I16" s="1052"/>
      <c r="J16" s="1052"/>
      <c r="K16" s="1052"/>
      <c r="L16" s="1053"/>
    </row>
    <row r="17" spans="2:12" ht="15" customHeight="1" x14ac:dyDescent="0.25">
      <c r="B17" s="1051"/>
      <c r="C17" s="1052"/>
      <c r="D17" s="1052"/>
      <c r="E17" s="1052"/>
      <c r="F17" s="1052"/>
      <c r="G17" s="1053"/>
      <c r="H17" s="1051"/>
      <c r="I17" s="1052"/>
      <c r="J17" s="1052"/>
      <c r="K17" s="1052"/>
      <c r="L17" s="1053"/>
    </row>
    <row r="18" spans="2:12" ht="15" customHeight="1" x14ac:dyDescent="0.25">
      <c r="B18" s="1051"/>
      <c r="C18" s="1052"/>
      <c r="D18" s="1052"/>
      <c r="E18" s="1052"/>
      <c r="F18" s="1052"/>
      <c r="G18" s="1053"/>
      <c r="H18" s="1051"/>
      <c r="I18" s="1052"/>
      <c r="J18" s="1052"/>
      <c r="K18" s="1052"/>
      <c r="L18" s="1053"/>
    </row>
    <row r="19" spans="2:12" ht="15" customHeight="1" x14ac:dyDescent="0.25">
      <c r="B19" s="1051"/>
      <c r="C19" s="1052"/>
      <c r="D19" s="1052"/>
      <c r="E19" s="1052"/>
      <c r="F19" s="1052"/>
      <c r="G19" s="1053"/>
      <c r="H19" s="1051"/>
      <c r="I19" s="1052"/>
      <c r="J19" s="1052"/>
      <c r="K19" s="1052"/>
      <c r="L19" s="1053"/>
    </row>
    <row r="20" spans="2:12" ht="47.25" customHeight="1" x14ac:dyDescent="0.25">
      <c r="B20" s="891" t="s">
        <v>1351</v>
      </c>
      <c r="C20" s="892"/>
      <c r="D20" s="892"/>
      <c r="E20" s="892"/>
      <c r="F20" s="892"/>
      <c r="G20" s="893"/>
      <c r="H20" s="891" t="s">
        <v>1352</v>
      </c>
      <c r="I20" s="892"/>
      <c r="J20" s="892"/>
      <c r="K20" s="892"/>
      <c r="L20" s="893"/>
    </row>
    <row r="21" spans="2:12" ht="50.25" customHeight="1" thickBot="1" x14ac:dyDescent="0.3">
      <c r="B21" s="894"/>
      <c r="C21" s="895"/>
      <c r="D21" s="895"/>
      <c r="E21" s="895"/>
      <c r="F21" s="895"/>
      <c r="G21" s="896"/>
      <c r="H21" s="894"/>
      <c r="I21" s="895"/>
      <c r="J21" s="895"/>
      <c r="K21" s="895"/>
      <c r="L21" s="896"/>
    </row>
    <row r="22" spans="2:12" ht="15.75" customHeight="1" x14ac:dyDescent="0.25">
      <c r="B22" s="1054" t="s">
        <v>453</v>
      </c>
      <c r="C22" s="1055"/>
      <c r="D22" s="1055"/>
      <c r="E22" s="1055"/>
      <c r="F22" s="1055"/>
      <c r="G22" s="1056"/>
      <c r="H22" s="1054" t="s">
        <v>454</v>
      </c>
      <c r="I22" s="1055"/>
      <c r="J22" s="1055"/>
      <c r="K22" s="1055"/>
      <c r="L22" s="1056"/>
    </row>
    <row r="23" spans="2:12" ht="15" customHeight="1" x14ac:dyDescent="0.25">
      <c r="B23" s="1051"/>
      <c r="C23" s="1052"/>
      <c r="D23" s="1052"/>
      <c r="E23" s="1052"/>
      <c r="F23" s="1052"/>
      <c r="G23" s="1053"/>
      <c r="H23" s="1051"/>
      <c r="I23" s="1052"/>
      <c r="J23" s="1052"/>
      <c r="K23" s="1052"/>
      <c r="L23" s="1053"/>
    </row>
    <row r="24" spans="2:12" ht="15" customHeight="1" x14ac:dyDescent="0.25">
      <c r="B24" s="1051"/>
      <c r="C24" s="1052"/>
      <c r="D24" s="1052"/>
      <c r="E24" s="1052"/>
      <c r="F24" s="1052"/>
      <c r="G24" s="1053"/>
      <c r="H24" s="1051"/>
      <c r="I24" s="1052"/>
      <c r="J24" s="1052"/>
      <c r="K24" s="1052"/>
      <c r="L24" s="1053"/>
    </row>
    <row r="25" spans="2:12" ht="15" customHeight="1" x14ac:dyDescent="0.25">
      <c r="B25" s="1051"/>
      <c r="C25" s="1052"/>
      <c r="D25" s="1052"/>
      <c r="E25" s="1052"/>
      <c r="F25" s="1052"/>
      <c r="G25" s="1053"/>
      <c r="H25" s="1051"/>
      <c r="I25" s="1052"/>
      <c r="J25" s="1052"/>
      <c r="K25" s="1052"/>
      <c r="L25" s="1053"/>
    </row>
    <row r="26" spans="2:12" ht="15" customHeight="1" x14ac:dyDescent="0.25">
      <c r="B26" s="1051"/>
      <c r="C26" s="1052"/>
      <c r="D26" s="1052"/>
      <c r="E26" s="1052"/>
      <c r="F26" s="1052"/>
      <c r="G26" s="1053"/>
      <c r="H26" s="1051"/>
      <c r="I26" s="1052"/>
      <c r="J26" s="1052"/>
      <c r="K26" s="1052"/>
      <c r="L26" s="1053"/>
    </row>
    <row r="27" spans="2:12" ht="15" customHeight="1" x14ac:dyDescent="0.25">
      <c r="B27" s="1051"/>
      <c r="C27" s="1052"/>
      <c r="D27" s="1052"/>
      <c r="E27" s="1052"/>
      <c r="F27" s="1052"/>
      <c r="G27" s="1053"/>
      <c r="H27" s="1051"/>
      <c r="I27" s="1052"/>
      <c r="J27" s="1052"/>
      <c r="K27" s="1052"/>
      <c r="L27" s="1053"/>
    </row>
    <row r="28" spans="2:12" ht="15" customHeight="1" x14ac:dyDescent="0.25">
      <c r="B28" s="1051"/>
      <c r="C28" s="1052"/>
      <c r="D28" s="1052"/>
      <c r="E28" s="1052"/>
      <c r="F28" s="1052"/>
      <c r="G28" s="1053"/>
      <c r="H28" s="1051"/>
      <c r="I28" s="1052"/>
      <c r="J28" s="1052"/>
      <c r="K28" s="1052"/>
      <c r="L28" s="1053"/>
    </row>
    <row r="29" spans="2:12" ht="109.5" customHeight="1" x14ac:dyDescent="0.25">
      <c r="B29" s="1051"/>
      <c r="C29" s="1052"/>
      <c r="D29" s="1052"/>
      <c r="E29" s="1052"/>
      <c r="F29" s="1052"/>
      <c r="G29" s="1053"/>
      <c r="H29" s="1051"/>
      <c r="I29" s="1052"/>
      <c r="J29" s="1052"/>
      <c r="K29" s="1052"/>
      <c r="L29" s="1053"/>
    </row>
    <row r="30" spans="2:12" ht="15" customHeight="1" x14ac:dyDescent="0.25">
      <c r="B30" s="1051"/>
      <c r="C30" s="1052"/>
      <c r="D30" s="1052"/>
      <c r="E30" s="1052"/>
      <c r="F30" s="1052"/>
      <c r="G30" s="1053"/>
      <c r="H30" s="1051"/>
      <c r="I30" s="1052"/>
      <c r="J30" s="1052"/>
      <c r="K30" s="1052"/>
      <c r="L30" s="1053"/>
    </row>
    <row r="31" spans="2:12" ht="15" customHeight="1" x14ac:dyDescent="0.25">
      <c r="B31" s="1051"/>
      <c r="C31" s="1052"/>
      <c r="D31" s="1052"/>
      <c r="E31" s="1052"/>
      <c r="F31" s="1052"/>
      <c r="G31" s="1053"/>
      <c r="H31" s="1051"/>
      <c r="I31" s="1052"/>
      <c r="J31" s="1052"/>
      <c r="K31" s="1052"/>
      <c r="L31" s="1053"/>
    </row>
    <row r="32" spans="2:12" ht="15" customHeight="1" x14ac:dyDescent="0.25">
      <c r="B32" s="1051"/>
      <c r="C32" s="1052"/>
      <c r="D32" s="1052"/>
      <c r="E32" s="1052"/>
      <c r="F32" s="1052"/>
      <c r="G32" s="1053"/>
      <c r="H32" s="1051"/>
      <c r="I32" s="1052"/>
      <c r="J32" s="1052"/>
      <c r="K32" s="1052"/>
      <c r="L32" s="1053"/>
    </row>
    <row r="33" spans="2:12" ht="15" customHeight="1" x14ac:dyDescent="0.25">
      <c r="B33" s="1051"/>
      <c r="C33" s="1052"/>
      <c r="D33" s="1052"/>
      <c r="E33" s="1052"/>
      <c r="F33" s="1052"/>
      <c r="G33" s="1053"/>
      <c r="H33" s="1051"/>
      <c r="I33" s="1052"/>
      <c r="J33" s="1052"/>
      <c r="K33" s="1052"/>
      <c r="L33" s="1053"/>
    </row>
    <row r="34" spans="2:12" ht="15" customHeight="1" x14ac:dyDescent="0.25">
      <c r="B34" s="1051"/>
      <c r="C34" s="1052"/>
      <c r="D34" s="1052"/>
      <c r="E34" s="1052"/>
      <c r="F34" s="1052"/>
      <c r="G34" s="1053"/>
      <c r="H34" s="1051"/>
      <c r="I34" s="1052"/>
      <c r="J34" s="1052"/>
      <c r="K34" s="1052"/>
      <c r="L34" s="1053"/>
    </row>
    <row r="35" spans="2:12" ht="15" customHeight="1" x14ac:dyDescent="0.25">
      <c r="B35" s="1051"/>
      <c r="C35" s="1052"/>
      <c r="D35" s="1052"/>
      <c r="E35" s="1052"/>
      <c r="F35" s="1052"/>
      <c r="G35" s="1053"/>
      <c r="H35" s="1051"/>
      <c r="I35" s="1052"/>
      <c r="J35" s="1052"/>
      <c r="K35" s="1052"/>
      <c r="L35" s="1053"/>
    </row>
    <row r="36" spans="2:12" ht="47.25" customHeight="1" x14ac:dyDescent="0.25">
      <c r="B36" s="891" t="s">
        <v>1353</v>
      </c>
      <c r="C36" s="892"/>
      <c r="D36" s="892"/>
      <c r="E36" s="892"/>
      <c r="F36" s="892"/>
      <c r="G36" s="893"/>
      <c r="H36" s="891" t="s">
        <v>1354</v>
      </c>
      <c r="I36" s="892"/>
      <c r="J36" s="892"/>
      <c r="K36" s="892"/>
      <c r="L36" s="893"/>
    </row>
    <row r="37" spans="2:12" ht="39.75" customHeight="1" thickBot="1" x14ac:dyDescent="0.3">
      <c r="B37" s="894"/>
      <c r="C37" s="895"/>
      <c r="D37" s="895"/>
      <c r="E37" s="895"/>
      <c r="F37" s="895"/>
      <c r="G37" s="896"/>
      <c r="H37" s="894"/>
      <c r="I37" s="895"/>
      <c r="J37" s="895"/>
      <c r="K37" s="895"/>
      <c r="L37" s="896"/>
    </row>
    <row r="38" spans="2:12" ht="15.75" customHeight="1" x14ac:dyDescent="0.25">
      <c r="B38" s="1051" t="s">
        <v>453</v>
      </c>
      <c r="C38" s="1052"/>
      <c r="D38" s="1052"/>
      <c r="E38" s="1052"/>
      <c r="F38" s="1052"/>
      <c r="G38" s="1053"/>
      <c r="H38" s="1054" t="s">
        <v>454</v>
      </c>
      <c r="I38" s="1055"/>
      <c r="J38" s="1055"/>
      <c r="K38" s="1055"/>
      <c r="L38" s="1056"/>
    </row>
    <row r="39" spans="2:12" ht="15" customHeight="1" x14ac:dyDescent="0.25">
      <c r="B39" s="1051"/>
      <c r="C39" s="1052"/>
      <c r="D39" s="1052"/>
      <c r="E39" s="1052"/>
      <c r="F39" s="1052"/>
      <c r="G39" s="1053"/>
      <c r="H39" s="1051"/>
      <c r="I39" s="1052"/>
      <c r="J39" s="1052"/>
      <c r="K39" s="1052"/>
      <c r="L39" s="1053"/>
    </row>
    <row r="40" spans="2:12" ht="15" customHeight="1" x14ac:dyDescent="0.25">
      <c r="B40" s="1051"/>
      <c r="C40" s="1052"/>
      <c r="D40" s="1052"/>
      <c r="E40" s="1052"/>
      <c r="F40" s="1052"/>
      <c r="G40" s="1053"/>
      <c r="H40" s="1051"/>
      <c r="I40" s="1052"/>
      <c r="J40" s="1052"/>
      <c r="K40" s="1052"/>
      <c r="L40" s="1053"/>
    </row>
    <row r="41" spans="2:12" ht="15" customHeight="1" x14ac:dyDescent="0.25">
      <c r="B41" s="1051"/>
      <c r="C41" s="1052"/>
      <c r="D41" s="1052"/>
      <c r="E41" s="1052"/>
      <c r="F41" s="1052"/>
      <c r="G41" s="1053"/>
      <c r="H41" s="1051"/>
      <c r="I41" s="1052"/>
      <c r="J41" s="1052"/>
      <c r="K41" s="1052"/>
      <c r="L41" s="1053"/>
    </row>
    <row r="42" spans="2:12" ht="15" customHeight="1" x14ac:dyDescent="0.25">
      <c r="B42" s="1051"/>
      <c r="C42" s="1052"/>
      <c r="D42" s="1052"/>
      <c r="E42" s="1052"/>
      <c r="F42" s="1052"/>
      <c r="G42" s="1053"/>
      <c r="H42" s="1051"/>
      <c r="I42" s="1052"/>
      <c r="J42" s="1052"/>
      <c r="K42" s="1052"/>
      <c r="L42" s="1053"/>
    </row>
    <row r="43" spans="2:12" ht="15" customHeight="1" x14ac:dyDescent="0.25">
      <c r="B43" s="1051"/>
      <c r="C43" s="1052"/>
      <c r="D43" s="1052"/>
      <c r="E43" s="1052"/>
      <c r="F43" s="1052"/>
      <c r="G43" s="1053"/>
      <c r="H43" s="1051"/>
      <c r="I43" s="1052"/>
      <c r="J43" s="1052"/>
      <c r="K43" s="1052"/>
      <c r="L43" s="1053"/>
    </row>
    <row r="44" spans="2:12" ht="15" customHeight="1" x14ac:dyDescent="0.25">
      <c r="B44" s="1051"/>
      <c r="C44" s="1052"/>
      <c r="D44" s="1052"/>
      <c r="E44" s="1052"/>
      <c r="F44" s="1052"/>
      <c r="G44" s="1053"/>
      <c r="H44" s="1051"/>
      <c r="I44" s="1052"/>
      <c r="J44" s="1052"/>
      <c r="K44" s="1052"/>
      <c r="L44" s="1053"/>
    </row>
    <row r="45" spans="2:12" ht="15" customHeight="1" x14ac:dyDescent="0.25">
      <c r="B45" s="1051"/>
      <c r="C45" s="1052"/>
      <c r="D45" s="1052"/>
      <c r="E45" s="1052"/>
      <c r="F45" s="1052"/>
      <c r="G45" s="1053"/>
      <c r="H45" s="1051"/>
      <c r="I45" s="1052"/>
      <c r="J45" s="1052"/>
      <c r="K45" s="1052"/>
      <c r="L45" s="1053"/>
    </row>
    <row r="46" spans="2:12" ht="15" customHeight="1" x14ac:dyDescent="0.25">
      <c r="B46" s="1051"/>
      <c r="C46" s="1052"/>
      <c r="D46" s="1052"/>
      <c r="E46" s="1052"/>
      <c r="F46" s="1052"/>
      <c r="G46" s="1053"/>
      <c r="H46" s="1051"/>
      <c r="I46" s="1052"/>
      <c r="J46" s="1052"/>
      <c r="K46" s="1052"/>
      <c r="L46" s="1053"/>
    </row>
    <row r="47" spans="2:12" ht="15" customHeight="1" x14ac:dyDescent="0.25">
      <c r="B47" s="1051"/>
      <c r="C47" s="1052"/>
      <c r="D47" s="1052"/>
      <c r="E47" s="1052"/>
      <c r="F47" s="1052"/>
      <c r="G47" s="1053"/>
      <c r="H47" s="1051"/>
      <c r="I47" s="1052"/>
      <c r="J47" s="1052"/>
      <c r="K47" s="1052"/>
      <c r="L47" s="1053"/>
    </row>
    <row r="48" spans="2:12" ht="113.25" customHeight="1" x14ac:dyDescent="0.25">
      <c r="B48" s="1051"/>
      <c r="C48" s="1052"/>
      <c r="D48" s="1052"/>
      <c r="E48" s="1052"/>
      <c r="F48" s="1052"/>
      <c r="G48" s="1053"/>
      <c r="H48" s="1051"/>
      <c r="I48" s="1052"/>
      <c r="J48" s="1052"/>
      <c r="K48" s="1052"/>
      <c r="L48" s="1053"/>
    </row>
    <row r="49" spans="2:12" ht="15" customHeight="1" x14ac:dyDescent="0.25">
      <c r="B49" s="1051"/>
      <c r="C49" s="1052"/>
      <c r="D49" s="1052"/>
      <c r="E49" s="1052"/>
      <c r="F49" s="1052"/>
      <c r="G49" s="1053"/>
      <c r="H49" s="1051"/>
      <c r="I49" s="1052"/>
      <c r="J49" s="1052"/>
      <c r="K49" s="1052"/>
      <c r="L49" s="1053"/>
    </row>
    <row r="50" spans="2:12" ht="15" customHeight="1" x14ac:dyDescent="0.25">
      <c r="B50" s="1051"/>
      <c r="C50" s="1052"/>
      <c r="D50" s="1052"/>
      <c r="E50" s="1052"/>
      <c r="F50" s="1052"/>
      <c r="G50" s="1053"/>
      <c r="H50" s="1051"/>
      <c r="I50" s="1052"/>
      <c r="J50" s="1052"/>
      <c r="K50" s="1052"/>
      <c r="L50" s="1053"/>
    </row>
    <row r="51" spans="2:12" ht="15" customHeight="1" x14ac:dyDescent="0.25">
      <c r="B51" s="1051"/>
      <c r="C51" s="1052"/>
      <c r="D51" s="1052"/>
      <c r="E51" s="1052"/>
      <c r="F51" s="1052"/>
      <c r="G51" s="1053"/>
      <c r="H51" s="1051"/>
      <c r="I51" s="1052"/>
      <c r="J51" s="1052"/>
      <c r="K51" s="1052"/>
      <c r="L51" s="1053"/>
    </row>
    <row r="52" spans="2:12" ht="61.5" customHeight="1" x14ac:dyDescent="0.25">
      <c r="B52" s="891" t="s">
        <v>1355</v>
      </c>
      <c r="C52" s="892"/>
      <c r="D52" s="892"/>
      <c r="E52" s="892"/>
      <c r="F52" s="892"/>
      <c r="G52" s="893"/>
      <c r="H52" s="891" t="s">
        <v>1356</v>
      </c>
      <c r="I52" s="892"/>
      <c r="J52" s="892"/>
      <c r="K52" s="892"/>
      <c r="L52" s="893"/>
    </row>
    <row r="53" spans="2:12" ht="65.25" customHeight="1" thickBot="1" x14ac:dyDescent="0.3">
      <c r="B53" s="894"/>
      <c r="C53" s="895"/>
      <c r="D53" s="895"/>
      <c r="E53" s="895"/>
      <c r="F53" s="895"/>
      <c r="G53" s="896"/>
      <c r="H53" s="894"/>
      <c r="I53" s="895"/>
      <c r="J53" s="895"/>
      <c r="K53" s="895"/>
      <c r="L53" s="896"/>
    </row>
    <row r="54" spans="2:12" ht="15.75" customHeight="1" x14ac:dyDescent="0.25">
      <c r="B54" s="1051" t="s">
        <v>453</v>
      </c>
      <c r="C54" s="1052"/>
      <c r="D54" s="1052"/>
      <c r="E54" s="1052"/>
      <c r="F54" s="1052"/>
      <c r="G54" s="1053"/>
      <c r="H54" s="1054" t="s">
        <v>454</v>
      </c>
      <c r="I54" s="1055"/>
      <c r="J54" s="1055"/>
      <c r="K54" s="1055"/>
      <c r="L54" s="1056"/>
    </row>
    <row r="55" spans="2:12" ht="15" customHeight="1" x14ac:dyDescent="0.25">
      <c r="B55" s="1051"/>
      <c r="C55" s="1052"/>
      <c r="D55" s="1052"/>
      <c r="E55" s="1052"/>
      <c r="F55" s="1052"/>
      <c r="G55" s="1053"/>
      <c r="H55" s="1051"/>
      <c r="I55" s="1052"/>
      <c r="J55" s="1052"/>
      <c r="K55" s="1052"/>
      <c r="L55" s="1053"/>
    </row>
    <row r="56" spans="2:12" ht="15" customHeight="1" x14ac:dyDescent="0.25">
      <c r="B56" s="1051"/>
      <c r="C56" s="1052"/>
      <c r="D56" s="1052"/>
      <c r="E56" s="1052"/>
      <c r="F56" s="1052"/>
      <c r="G56" s="1053"/>
      <c r="H56" s="1051"/>
      <c r="I56" s="1052"/>
      <c r="J56" s="1052"/>
      <c r="K56" s="1052"/>
      <c r="L56" s="1053"/>
    </row>
    <row r="57" spans="2:12" ht="15" customHeight="1" x14ac:dyDescent="0.25">
      <c r="B57" s="1051"/>
      <c r="C57" s="1052"/>
      <c r="D57" s="1052"/>
      <c r="E57" s="1052"/>
      <c r="F57" s="1052"/>
      <c r="G57" s="1053"/>
      <c r="H57" s="1051"/>
      <c r="I57" s="1052"/>
      <c r="J57" s="1052"/>
      <c r="K57" s="1052"/>
      <c r="L57" s="1053"/>
    </row>
    <row r="58" spans="2:12" ht="15" customHeight="1" x14ac:dyDescent="0.25">
      <c r="B58" s="1051"/>
      <c r="C58" s="1052"/>
      <c r="D58" s="1052"/>
      <c r="E58" s="1052"/>
      <c r="F58" s="1052"/>
      <c r="G58" s="1053"/>
      <c r="H58" s="1051"/>
      <c r="I58" s="1052"/>
      <c r="J58" s="1052"/>
      <c r="K58" s="1052"/>
      <c r="L58" s="1053"/>
    </row>
    <row r="59" spans="2:12" ht="15" customHeight="1" x14ac:dyDescent="0.25">
      <c r="B59" s="1051"/>
      <c r="C59" s="1052"/>
      <c r="D59" s="1052"/>
      <c r="E59" s="1052"/>
      <c r="F59" s="1052"/>
      <c r="G59" s="1053"/>
      <c r="H59" s="1051"/>
      <c r="I59" s="1052"/>
      <c r="J59" s="1052"/>
      <c r="K59" s="1052"/>
      <c r="L59" s="1053"/>
    </row>
    <row r="60" spans="2:12" ht="15" customHeight="1" x14ac:dyDescent="0.25">
      <c r="B60" s="1051"/>
      <c r="C60" s="1052"/>
      <c r="D60" s="1052"/>
      <c r="E60" s="1052"/>
      <c r="F60" s="1052"/>
      <c r="G60" s="1053"/>
      <c r="H60" s="1051"/>
      <c r="I60" s="1052"/>
      <c r="J60" s="1052"/>
      <c r="K60" s="1052"/>
      <c r="L60" s="1053"/>
    </row>
    <row r="61" spans="2:12" ht="15" customHeight="1" x14ac:dyDescent="0.25">
      <c r="B61" s="1051"/>
      <c r="C61" s="1052"/>
      <c r="D61" s="1052"/>
      <c r="E61" s="1052"/>
      <c r="F61" s="1052"/>
      <c r="G61" s="1053"/>
      <c r="H61" s="1051"/>
      <c r="I61" s="1052"/>
      <c r="J61" s="1052"/>
      <c r="K61" s="1052"/>
      <c r="L61" s="1053"/>
    </row>
    <row r="62" spans="2:12" ht="15" customHeight="1" x14ac:dyDescent="0.25">
      <c r="B62" s="1051"/>
      <c r="C62" s="1052"/>
      <c r="D62" s="1052"/>
      <c r="E62" s="1052"/>
      <c r="F62" s="1052"/>
      <c r="G62" s="1053"/>
      <c r="H62" s="1051"/>
      <c r="I62" s="1052"/>
      <c r="J62" s="1052"/>
      <c r="K62" s="1052"/>
      <c r="L62" s="1053"/>
    </row>
    <row r="63" spans="2:12" ht="15" customHeight="1" x14ac:dyDescent="0.25">
      <c r="B63" s="1051"/>
      <c r="C63" s="1052"/>
      <c r="D63" s="1052"/>
      <c r="E63" s="1052"/>
      <c r="F63" s="1052"/>
      <c r="G63" s="1053"/>
      <c r="H63" s="1051"/>
      <c r="I63" s="1052"/>
      <c r="J63" s="1052"/>
      <c r="K63" s="1052"/>
      <c r="L63" s="1053"/>
    </row>
    <row r="64" spans="2:12" ht="113.25" customHeight="1" x14ac:dyDescent="0.25">
      <c r="B64" s="1051"/>
      <c r="C64" s="1052"/>
      <c r="D64" s="1052"/>
      <c r="E64" s="1052"/>
      <c r="F64" s="1052"/>
      <c r="G64" s="1053"/>
      <c r="H64" s="1051"/>
      <c r="I64" s="1052"/>
      <c r="J64" s="1052"/>
      <c r="K64" s="1052"/>
      <c r="L64" s="1053"/>
    </row>
    <row r="65" spans="2:12" ht="15" customHeight="1" x14ac:dyDescent="0.25">
      <c r="B65" s="1051"/>
      <c r="C65" s="1052"/>
      <c r="D65" s="1052"/>
      <c r="E65" s="1052"/>
      <c r="F65" s="1052"/>
      <c r="G65" s="1053"/>
      <c r="H65" s="1051"/>
      <c r="I65" s="1052"/>
      <c r="J65" s="1052"/>
      <c r="K65" s="1052"/>
      <c r="L65" s="1053"/>
    </row>
    <row r="66" spans="2:12" ht="15" customHeight="1" x14ac:dyDescent="0.25">
      <c r="B66" s="1051"/>
      <c r="C66" s="1052"/>
      <c r="D66" s="1052"/>
      <c r="E66" s="1052"/>
      <c r="F66" s="1052"/>
      <c r="G66" s="1053"/>
      <c r="H66" s="1051"/>
      <c r="I66" s="1052"/>
      <c r="J66" s="1052"/>
      <c r="K66" s="1052"/>
      <c r="L66" s="1053"/>
    </row>
    <row r="67" spans="2:12" ht="15" customHeight="1" x14ac:dyDescent="0.25">
      <c r="B67" s="1051"/>
      <c r="C67" s="1052"/>
      <c r="D67" s="1052"/>
      <c r="E67" s="1052"/>
      <c r="F67" s="1052"/>
      <c r="G67" s="1053"/>
      <c r="H67" s="1051"/>
      <c r="I67" s="1052"/>
      <c r="J67" s="1052"/>
      <c r="K67" s="1052"/>
      <c r="L67" s="1053"/>
    </row>
    <row r="68" spans="2:12" ht="46.5" customHeight="1" x14ac:dyDescent="0.25">
      <c r="B68" s="891" t="s">
        <v>1357</v>
      </c>
      <c r="C68" s="892"/>
      <c r="D68" s="892"/>
      <c r="E68" s="892"/>
      <c r="F68" s="892"/>
      <c r="G68" s="893"/>
      <c r="H68" s="891" t="s">
        <v>1358</v>
      </c>
      <c r="I68" s="892"/>
      <c r="J68" s="892"/>
      <c r="K68" s="892"/>
      <c r="L68" s="893"/>
    </row>
    <row r="69" spans="2:12" ht="66.75" customHeight="1" thickBot="1" x14ac:dyDescent="0.3">
      <c r="B69" s="894"/>
      <c r="C69" s="895"/>
      <c r="D69" s="895"/>
      <c r="E69" s="895"/>
      <c r="F69" s="895"/>
      <c r="G69" s="896"/>
      <c r="H69" s="894"/>
      <c r="I69" s="895"/>
      <c r="J69" s="895"/>
      <c r="K69" s="895"/>
      <c r="L69" s="896"/>
    </row>
    <row r="70" spans="2:12" ht="15.75" customHeight="1" x14ac:dyDescent="0.25">
      <c r="B70" s="1054" t="s">
        <v>453</v>
      </c>
      <c r="C70" s="1055"/>
      <c r="D70" s="1055"/>
      <c r="E70" s="1055"/>
      <c r="F70" s="1055"/>
      <c r="G70" s="1056"/>
      <c r="H70" s="1054" t="s">
        <v>454</v>
      </c>
      <c r="I70" s="1055"/>
      <c r="J70" s="1055"/>
      <c r="K70" s="1055"/>
      <c r="L70" s="1056"/>
    </row>
    <row r="71" spans="2:12" x14ac:dyDescent="0.25">
      <c r="B71" s="1051"/>
      <c r="C71" s="1052"/>
      <c r="D71" s="1052"/>
      <c r="E71" s="1052"/>
      <c r="F71" s="1052"/>
      <c r="G71" s="1053"/>
      <c r="H71" s="1051"/>
      <c r="I71" s="1052"/>
      <c r="J71" s="1052"/>
      <c r="K71" s="1052"/>
      <c r="L71" s="1053"/>
    </row>
    <row r="72" spans="2:12" x14ac:dyDescent="0.25">
      <c r="B72" s="1051"/>
      <c r="C72" s="1052"/>
      <c r="D72" s="1052"/>
      <c r="E72" s="1052"/>
      <c r="F72" s="1052"/>
      <c r="G72" s="1053"/>
      <c r="H72" s="1051"/>
      <c r="I72" s="1052"/>
      <c r="J72" s="1052"/>
      <c r="K72" s="1052"/>
      <c r="L72" s="1053"/>
    </row>
    <row r="73" spans="2:12" x14ac:dyDescent="0.25">
      <c r="B73" s="1051"/>
      <c r="C73" s="1052"/>
      <c r="D73" s="1052"/>
      <c r="E73" s="1052"/>
      <c r="F73" s="1052"/>
      <c r="G73" s="1053"/>
      <c r="H73" s="1051"/>
      <c r="I73" s="1052"/>
      <c r="J73" s="1052"/>
      <c r="K73" s="1052"/>
      <c r="L73" s="1053"/>
    </row>
    <row r="74" spans="2:12" x14ac:dyDescent="0.25">
      <c r="B74" s="1051"/>
      <c r="C74" s="1052"/>
      <c r="D74" s="1052"/>
      <c r="E74" s="1052"/>
      <c r="F74" s="1052"/>
      <c r="G74" s="1053"/>
      <c r="H74" s="1051"/>
      <c r="I74" s="1052"/>
      <c r="J74" s="1052"/>
      <c r="K74" s="1052"/>
      <c r="L74" s="1053"/>
    </row>
    <row r="75" spans="2:12" x14ac:dyDescent="0.25">
      <c r="B75" s="1051"/>
      <c r="C75" s="1052"/>
      <c r="D75" s="1052"/>
      <c r="E75" s="1052"/>
      <c r="F75" s="1052"/>
      <c r="G75" s="1053"/>
      <c r="H75" s="1051"/>
      <c r="I75" s="1052"/>
      <c r="J75" s="1052"/>
      <c r="K75" s="1052"/>
      <c r="L75" s="1053"/>
    </row>
    <row r="76" spans="2:12" ht="65.25" customHeight="1" x14ac:dyDescent="0.25">
      <c r="B76" s="1051"/>
      <c r="C76" s="1052"/>
      <c r="D76" s="1052"/>
      <c r="E76" s="1052"/>
      <c r="F76" s="1052"/>
      <c r="G76" s="1053"/>
      <c r="H76" s="1051"/>
      <c r="I76" s="1052"/>
      <c r="J76" s="1052"/>
      <c r="K76" s="1052"/>
      <c r="L76" s="1053"/>
    </row>
    <row r="77" spans="2:12" x14ac:dyDescent="0.25">
      <c r="B77" s="1051"/>
      <c r="C77" s="1052"/>
      <c r="D77" s="1052"/>
      <c r="E77" s="1052"/>
      <c r="F77" s="1052"/>
      <c r="G77" s="1053"/>
      <c r="H77" s="1051"/>
      <c r="I77" s="1052"/>
      <c r="J77" s="1052"/>
      <c r="K77" s="1052"/>
      <c r="L77" s="1053"/>
    </row>
    <row r="78" spans="2:12" x14ac:dyDescent="0.25">
      <c r="B78" s="1051"/>
      <c r="C78" s="1052"/>
      <c r="D78" s="1052"/>
      <c r="E78" s="1052"/>
      <c r="F78" s="1052"/>
      <c r="G78" s="1053"/>
      <c r="H78" s="1051"/>
      <c r="I78" s="1052"/>
      <c r="J78" s="1052"/>
      <c r="K78" s="1052"/>
      <c r="L78" s="1053"/>
    </row>
    <row r="79" spans="2:12" x14ac:dyDescent="0.25">
      <c r="B79" s="1051"/>
      <c r="C79" s="1052"/>
      <c r="D79" s="1052"/>
      <c r="E79" s="1052"/>
      <c r="F79" s="1052"/>
      <c r="G79" s="1053"/>
      <c r="H79" s="1051"/>
      <c r="I79" s="1052"/>
      <c r="J79" s="1052"/>
      <c r="K79" s="1052"/>
      <c r="L79" s="1053"/>
    </row>
    <row r="80" spans="2:12" x14ac:dyDescent="0.25">
      <c r="B80" s="1051"/>
      <c r="C80" s="1052"/>
      <c r="D80" s="1052"/>
      <c r="E80" s="1052"/>
      <c r="F80" s="1052"/>
      <c r="G80" s="1053"/>
      <c r="H80" s="1051"/>
      <c r="I80" s="1052"/>
      <c r="J80" s="1052"/>
      <c r="K80" s="1052"/>
      <c r="L80" s="1053"/>
    </row>
    <row r="81" spans="2:12" x14ac:dyDescent="0.25">
      <c r="B81" s="1051"/>
      <c r="C81" s="1052"/>
      <c r="D81" s="1052"/>
      <c r="E81" s="1052"/>
      <c r="F81" s="1052"/>
      <c r="G81" s="1053"/>
      <c r="H81" s="1051"/>
      <c r="I81" s="1052"/>
      <c r="J81" s="1052"/>
      <c r="K81" s="1052"/>
      <c r="L81" s="1053"/>
    </row>
    <row r="82" spans="2:12" x14ac:dyDescent="0.25">
      <c r="B82" s="1051"/>
      <c r="C82" s="1052"/>
      <c r="D82" s="1052"/>
      <c r="E82" s="1052"/>
      <c r="F82" s="1052"/>
      <c r="G82" s="1053"/>
      <c r="H82" s="1051"/>
      <c r="I82" s="1052"/>
      <c r="J82" s="1052"/>
      <c r="K82" s="1052"/>
      <c r="L82" s="1053"/>
    </row>
    <row r="83" spans="2:12" x14ac:dyDescent="0.25">
      <c r="B83" s="1051"/>
      <c r="C83" s="1052"/>
      <c r="D83" s="1052"/>
      <c r="E83" s="1052"/>
      <c r="F83" s="1052"/>
      <c r="G83" s="1053"/>
      <c r="H83" s="1051"/>
      <c r="I83" s="1052"/>
      <c r="J83" s="1052"/>
      <c r="K83" s="1052"/>
      <c r="L83" s="1053"/>
    </row>
    <row r="84" spans="2:12" ht="66.75" customHeight="1" x14ac:dyDescent="0.25">
      <c r="B84" s="891" t="s">
        <v>1359</v>
      </c>
      <c r="C84" s="892"/>
      <c r="D84" s="892"/>
      <c r="E84" s="892"/>
      <c r="F84" s="892"/>
      <c r="G84" s="893"/>
      <c r="H84" s="891" t="s">
        <v>1360</v>
      </c>
      <c r="I84" s="892"/>
      <c r="J84" s="892"/>
      <c r="K84" s="892"/>
      <c r="L84" s="893"/>
    </row>
    <row r="85" spans="2:12" ht="66.75" customHeight="1" thickBot="1" x14ac:dyDescent="0.3">
      <c r="B85" s="894"/>
      <c r="C85" s="895"/>
      <c r="D85" s="895"/>
      <c r="E85" s="895"/>
      <c r="F85" s="895"/>
      <c r="G85" s="896"/>
      <c r="H85" s="894"/>
      <c r="I85" s="895"/>
      <c r="J85" s="895"/>
      <c r="K85" s="895"/>
      <c r="L85" s="896"/>
    </row>
    <row r="86" spans="2:12" ht="15.75" customHeight="1" x14ac:dyDescent="0.25">
      <c r="B86" s="1051" t="s">
        <v>453</v>
      </c>
      <c r="C86" s="1052"/>
      <c r="D86" s="1052"/>
      <c r="E86" s="1052"/>
      <c r="F86" s="1052"/>
      <c r="G86" s="1053"/>
      <c r="H86" s="1054" t="s">
        <v>454</v>
      </c>
      <c r="I86" s="1055"/>
      <c r="J86" s="1055"/>
      <c r="K86" s="1055"/>
      <c r="L86" s="1056"/>
    </row>
    <row r="87" spans="2:12" ht="42.75" customHeight="1" x14ac:dyDescent="0.25">
      <c r="B87" s="1051"/>
      <c r="C87" s="1052"/>
      <c r="D87" s="1052"/>
      <c r="E87" s="1052"/>
      <c r="F87" s="1052"/>
      <c r="G87" s="1053"/>
      <c r="H87" s="1051"/>
      <c r="I87" s="1052"/>
      <c r="J87" s="1052"/>
      <c r="K87" s="1052"/>
      <c r="L87" s="1053"/>
    </row>
    <row r="88" spans="2:12" ht="15" customHeight="1" x14ac:dyDescent="0.25">
      <c r="B88" s="1051"/>
      <c r="C88" s="1052"/>
      <c r="D88" s="1052"/>
      <c r="E88" s="1052"/>
      <c r="F88" s="1052"/>
      <c r="G88" s="1053"/>
      <c r="H88" s="1051"/>
      <c r="I88" s="1052"/>
      <c r="J88" s="1052"/>
      <c r="K88" s="1052"/>
      <c r="L88" s="1053"/>
    </row>
    <row r="89" spans="2:12" ht="15" customHeight="1" x14ac:dyDescent="0.25">
      <c r="B89" s="1051"/>
      <c r="C89" s="1052"/>
      <c r="D89" s="1052"/>
      <c r="E89" s="1052"/>
      <c r="F89" s="1052"/>
      <c r="G89" s="1053"/>
      <c r="H89" s="1051"/>
      <c r="I89" s="1052"/>
      <c r="J89" s="1052"/>
      <c r="K89" s="1052"/>
      <c r="L89" s="1053"/>
    </row>
    <row r="90" spans="2:12" ht="15" customHeight="1" x14ac:dyDescent="0.25">
      <c r="B90" s="1051"/>
      <c r="C90" s="1052"/>
      <c r="D90" s="1052"/>
      <c r="E90" s="1052"/>
      <c r="F90" s="1052"/>
      <c r="G90" s="1053"/>
      <c r="H90" s="1051"/>
      <c r="I90" s="1052"/>
      <c r="J90" s="1052"/>
      <c r="K90" s="1052"/>
      <c r="L90" s="1053"/>
    </row>
    <row r="91" spans="2:12" ht="15" customHeight="1" x14ac:dyDescent="0.25">
      <c r="B91" s="1051"/>
      <c r="C91" s="1052"/>
      <c r="D91" s="1052"/>
      <c r="E91" s="1052"/>
      <c r="F91" s="1052"/>
      <c r="G91" s="1053"/>
      <c r="H91" s="1051"/>
      <c r="I91" s="1052"/>
      <c r="J91" s="1052"/>
      <c r="K91" s="1052"/>
      <c r="L91" s="1053"/>
    </row>
    <row r="92" spans="2:12" ht="15" customHeight="1" x14ac:dyDescent="0.25">
      <c r="B92" s="1051"/>
      <c r="C92" s="1052"/>
      <c r="D92" s="1052"/>
      <c r="E92" s="1052"/>
      <c r="F92" s="1052"/>
      <c r="G92" s="1053"/>
      <c r="H92" s="1051"/>
      <c r="I92" s="1052"/>
      <c r="J92" s="1052"/>
      <c r="K92" s="1052"/>
      <c r="L92" s="1053"/>
    </row>
    <row r="93" spans="2:12" ht="15" customHeight="1" x14ac:dyDescent="0.25">
      <c r="B93" s="1051"/>
      <c r="C93" s="1052"/>
      <c r="D93" s="1052"/>
      <c r="E93" s="1052"/>
      <c r="F93" s="1052"/>
      <c r="G93" s="1053"/>
      <c r="H93" s="1051"/>
      <c r="I93" s="1052"/>
      <c r="J93" s="1052"/>
      <c r="K93" s="1052"/>
      <c r="L93" s="1053"/>
    </row>
    <row r="94" spans="2:12" ht="15" customHeight="1" x14ac:dyDescent="0.25">
      <c r="B94" s="1051"/>
      <c r="C94" s="1052"/>
      <c r="D94" s="1052"/>
      <c r="E94" s="1052"/>
      <c r="F94" s="1052"/>
      <c r="G94" s="1053"/>
      <c r="H94" s="1051"/>
      <c r="I94" s="1052"/>
      <c r="J94" s="1052"/>
      <c r="K94" s="1052"/>
      <c r="L94" s="1053"/>
    </row>
    <row r="95" spans="2:12" ht="15" customHeight="1" x14ac:dyDescent="0.25">
      <c r="B95" s="1051"/>
      <c r="C95" s="1052"/>
      <c r="D95" s="1052"/>
      <c r="E95" s="1052"/>
      <c r="F95" s="1052"/>
      <c r="G95" s="1053"/>
      <c r="H95" s="1051"/>
      <c r="I95" s="1052"/>
      <c r="J95" s="1052"/>
      <c r="K95" s="1052"/>
      <c r="L95" s="1053"/>
    </row>
    <row r="96" spans="2:12" ht="41.25" customHeight="1" x14ac:dyDescent="0.25">
      <c r="B96" s="1051"/>
      <c r="C96" s="1052"/>
      <c r="D96" s="1052"/>
      <c r="E96" s="1052"/>
      <c r="F96" s="1052"/>
      <c r="G96" s="1053"/>
      <c r="H96" s="1051"/>
      <c r="I96" s="1052"/>
      <c r="J96" s="1052"/>
      <c r="K96" s="1052"/>
      <c r="L96" s="1053"/>
    </row>
    <row r="97" spans="2:12" ht="15" customHeight="1" x14ac:dyDescent="0.25">
      <c r="B97" s="1051"/>
      <c r="C97" s="1052"/>
      <c r="D97" s="1052"/>
      <c r="E97" s="1052"/>
      <c r="F97" s="1052"/>
      <c r="G97" s="1053"/>
      <c r="H97" s="1051"/>
      <c r="I97" s="1052"/>
      <c r="J97" s="1052"/>
      <c r="K97" s="1052"/>
      <c r="L97" s="1053"/>
    </row>
    <row r="98" spans="2:12" ht="15" customHeight="1" x14ac:dyDescent="0.25">
      <c r="B98" s="1051"/>
      <c r="C98" s="1052"/>
      <c r="D98" s="1052"/>
      <c r="E98" s="1052"/>
      <c r="F98" s="1052"/>
      <c r="G98" s="1053"/>
      <c r="H98" s="1051"/>
      <c r="I98" s="1052"/>
      <c r="J98" s="1052"/>
      <c r="K98" s="1052"/>
      <c r="L98" s="1053"/>
    </row>
    <row r="99" spans="2:12" ht="15" customHeight="1" x14ac:dyDescent="0.25">
      <c r="B99" s="1051"/>
      <c r="C99" s="1052"/>
      <c r="D99" s="1052"/>
      <c r="E99" s="1052"/>
      <c r="F99" s="1052"/>
      <c r="G99" s="1053"/>
      <c r="H99" s="1051"/>
      <c r="I99" s="1052"/>
      <c r="J99" s="1052"/>
      <c r="K99" s="1052"/>
      <c r="L99" s="1053"/>
    </row>
    <row r="100" spans="2:12" ht="15" customHeight="1" x14ac:dyDescent="0.25">
      <c r="B100" s="891" t="s">
        <v>1361</v>
      </c>
      <c r="C100" s="892"/>
      <c r="D100" s="892"/>
      <c r="E100" s="892"/>
      <c r="F100" s="892"/>
      <c r="G100" s="893"/>
      <c r="H100" s="891" t="s">
        <v>1362</v>
      </c>
      <c r="I100" s="892"/>
      <c r="J100" s="892"/>
      <c r="K100" s="892"/>
      <c r="L100" s="893"/>
    </row>
    <row r="101" spans="2:12" ht="77.25" customHeight="1" thickBot="1" x14ac:dyDescent="0.3">
      <c r="B101" s="894"/>
      <c r="C101" s="895"/>
      <c r="D101" s="895"/>
      <c r="E101" s="895"/>
      <c r="F101" s="895"/>
      <c r="G101" s="896"/>
      <c r="H101" s="894"/>
      <c r="I101" s="895"/>
      <c r="J101" s="895"/>
      <c r="K101" s="895"/>
      <c r="L101" s="896"/>
    </row>
    <row r="102" spans="2:12" ht="15.75" customHeight="1" x14ac:dyDescent="0.25">
      <c r="B102" s="1051" t="s">
        <v>453</v>
      </c>
      <c r="C102" s="1052"/>
      <c r="D102" s="1052"/>
      <c r="E102" s="1052"/>
      <c r="F102" s="1052"/>
      <c r="G102" s="1053"/>
      <c r="H102" s="1051" t="s">
        <v>454</v>
      </c>
      <c r="I102" s="1052"/>
      <c r="J102" s="1052"/>
      <c r="K102" s="1052"/>
      <c r="L102" s="1053"/>
    </row>
    <row r="103" spans="2:12" x14ac:dyDescent="0.25">
      <c r="B103" s="1051"/>
      <c r="C103" s="1052"/>
      <c r="D103" s="1052"/>
      <c r="E103" s="1052"/>
      <c r="F103" s="1052"/>
      <c r="G103" s="1053"/>
      <c r="H103" s="1051"/>
      <c r="I103" s="1052"/>
      <c r="J103" s="1052"/>
      <c r="K103" s="1052"/>
      <c r="L103" s="1053"/>
    </row>
    <row r="104" spans="2:12" x14ac:dyDescent="0.25">
      <c r="B104" s="1051"/>
      <c r="C104" s="1052"/>
      <c r="D104" s="1052"/>
      <c r="E104" s="1052"/>
      <c r="F104" s="1052"/>
      <c r="G104" s="1053"/>
      <c r="H104" s="1051"/>
      <c r="I104" s="1052"/>
      <c r="J104" s="1052"/>
      <c r="K104" s="1052"/>
      <c r="L104" s="1053"/>
    </row>
    <row r="105" spans="2:12" x14ac:dyDescent="0.25">
      <c r="B105" s="1051"/>
      <c r="C105" s="1052"/>
      <c r="D105" s="1052"/>
      <c r="E105" s="1052"/>
      <c r="F105" s="1052"/>
      <c r="G105" s="1053"/>
      <c r="H105" s="1051"/>
      <c r="I105" s="1052"/>
      <c r="J105" s="1052"/>
      <c r="K105" s="1052"/>
      <c r="L105" s="1053"/>
    </row>
    <row r="106" spans="2:12" x14ac:dyDescent="0.25">
      <c r="B106" s="1051"/>
      <c r="C106" s="1052"/>
      <c r="D106" s="1052"/>
      <c r="E106" s="1052"/>
      <c r="F106" s="1052"/>
      <c r="G106" s="1053"/>
      <c r="H106" s="1051"/>
      <c r="I106" s="1052"/>
      <c r="J106" s="1052"/>
      <c r="K106" s="1052"/>
      <c r="L106" s="1053"/>
    </row>
    <row r="107" spans="2:12" x14ac:dyDescent="0.25">
      <c r="B107" s="1051"/>
      <c r="C107" s="1052"/>
      <c r="D107" s="1052"/>
      <c r="E107" s="1052"/>
      <c r="F107" s="1052"/>
      <c r="G107" s="1053"/>
      <c r="H107" s="1051"/>
      <c r="I107" s="1052"/>
      <c r="J107" s="1052"/>
      <c r="K107" s="1052"/>
      <c r="L107" s="1053"/>
    </row>
    <row r="108" spans="2:12" x14ac:dyDescent="0.25">
      <c r="B108" s="1051"/>
      <c r="C108" s="1052"/>
      <c r="D108" s="1052"/>
      <c r="E108" s="1052"/>
      <c r="F108" s="1052"/>
      <c r="G108" s="1053"/>
      <c r="H108" s="1051"/>
      <c r="I108" s="1052"/>
      <c r="J108" s="1052"/>
      <c r="K108" s="1052"/>
      <c r="L108" s="1053"/>
    </row>
    <row r="109" spans="2:12" x14ac:dyDescent="0.25">
      <c r="B109" s="1051"/>
      <c r="C109" s="1052"/>
      <c r="D109" s="1052"/>
      <c r="E109" s="1052"/>
      <c r="F109" s="1052"/>
      <c r="G109" s="1053"/>
      <c r="H109" s="1051"/>
      <c r="I109" s="1052"/>
      <c r="J109" s="1052"/>
      <c r="K109" s="1052"/>
      <c r="L109" s="1053"/>
    </row>
    <row r="110" spans="2:12" x14ac:dyDescent="0.25">
      <c r="B110" s="1051"/>
      <c r="C110" s="1052"/>
      <c r="D110" s="1052"/>
      <c r="E110" s="1052"/>
      <c r="F110" s="1052"/>
      <c r="G110" s="1053"/>
      <c r="H110" s="1051"/>
      <c r="I110" s="1052"/>
      <c r="J110" s="1052"/>
      <c r="K110" s="1052"/>
      <c r="L110" s="1053"/>
    </row>
    <row r="111" spans="2:12" x14ac:dyDescent="0.25">
      <c r="B111" s="1051"/>
      <c r="C111" s="1052"/>
      <c r="D111" s="1052"/>
      <c r="E111" s="1052"/>
      <c r="F111" s="1052"/>
      <c r="G111" s="1053"/>
      <c r="H111" s="1051"/>
      <c r="I111" s="1052"/>
      <c r="J111" s="1052"/>
      <c r="K111" s="1052"/>
      <c r="L111" s="1053"/>
    </row>
    <row r="112" spans="2:12" ht="114" customHeight="1" x14ac:dyDescent="0.25">
      <c r="B112" s="1051"/>
      <c r="C112" s="1052"/>
      <c r="D112" s="1052"/>
      <c r="E112" s="1052"/>
      <c r="F112" s="1052"/>
      <c r="G112" s="1053"/>
      <c r="H112" s="1051"/>
      <c r="I112" s="1052"/>
      <c r="J112" s="1052"/>
      <c r="K112" s="1052"/>
      <c r="L112" s="1053"/>
    </row>
    <row r="113" spans="2:12" x14ac:dyDescent="0.25">
      <c r="B113" s="1051"/>
      <c r="C113" s="1052"/>
      <c r="D113" s="1052"/>
      <c r="E113" s="1052"/>
      <c r="F113" s="1052"/>
      <c r="G113" s="1053"/>
      <c r="H113" s="1051"/>
      <c r="I113" s="1052"/>
      <c r="J113" s="1052"/>
      <c r="K113" s="1052"/>
      <c r="L113" s="1053"/>
    </row>
    <row r="114" spans="2:12" x14ac:dyDescent="0.25">
      <c r="B114" s="1051"/>
      <c r="C114" s="1052"/>
      <c r="D114" s="1052"/>
      <c r="E114" s="1052"/>
      <c r="F114" s="1052"/>
      <c r="G114" s="1053"/>
      <c r="H114" s="1051"/>
      <c r="I114" s="1052"/>
      <c r="J114" s="1052"/>
      <c r="K114" s="1052"/>
      <c r="L114" s="1053"/>
    </row>
    <row r="115" spans="2:12" x14ac:dyDescent="0.25">
      <c r="B115" s="1051"/>
      <c r="C115" s="1052"/>
      <c r="D115" s="1052"/>
      <c r="E115" s="1052"/>
      <c r="F115" s="1052"/>
      <c r="G115" s="1053"/>
      <c r="H115" s="1051"/>
      <c r="I115" s="1052"/>
      <c r="J115" s="1052"/>
      <c r="K115" s="1052"/>
      <c r="L115" s="1053"/>
    </row>
    <row r="116" spans="2:12" ht="39" customHeight="1" x14ac:dyDescent="0.25">
      <c r="B116" s="1057" t="s">
        <v>1363</v>
      </c>
      <c r="C116" s="1058"/>
      <c r="D116" s="1058"/>
      <c r="E116" s="1058"/>
      <c r="F116" s="1058"/>
      <c r="G116" s="1059"/>
      <c r="H116" s="1057" t="s">
        <v>1364</v>
      </c>
      <c r="I116" s="1058"/>
      <c r="J116" s="1058"/>
      <c r="K116" s="1058"/>
      <c r="L116" s="1059"/>
    </row>
    <row r="117" spans="2:12" ht="59.25" customHeight="1" thickBot="1" x14ac:dyDescent="0.3">
      <c r="B117" s="1060"/>
      <c r="C117" s="1061"/>
      <c r="D117" s="1061"/>
      <c r="E117" s="1061"/>
      <c r="F117" s="1061"/>
      <c r="G117" s="1062"/>
      <c r="H117" s="1060"/>
      <c r="I117" s="1061"/>
      <c r="J117" s="1061"/>
      <c r="K117" s="1061"/>
      <c r="L117" s="1062"/>
    </row>
    <row r="118" spans="2:12" ht="15.75" customHeight="1" x14ac:dyDescent="0.25">
      <c r="B118" s="1051" t="s">
        <v>453</v>
      </c>
      <c r="C118" s="1052"/>
      <c r="D118" s="1052"/>
      <c r="E118" s="1052"/>
      <c r="F118" s="1052"/>
      <c r="G118" s="1053"/>
      <c r="H118" s="1051" t="s">
        <v>454</v>
      </c>
      <c r="I118" s="1052"/>
      <c r="J118" s="1052"/>
      <c r="K118" s="1052"/>
      <c r="L118" s="1053"/>
    </row>
    <row r="119" spans="2:12" x14ac:dyDescent="0.25">
      <c r="B119" s="1051"/>
      <c r="C119" s="1052"/>
      <c r="D119" s="1052"/>
      <c r="E119" s="1052"/>
      <c r="F119" s="1052"/>
      <c r="G119" s="1053"/>
      <c r="H119" s="1051"/>
      <c r="I119" s="1052"/>
      <c r="J119" s="1052"/>
      <c r="K119" s="1052"/>
      <c r="L119" s="1053"/>
    </row>
    <row r="120" spans="2:12" x14ac:dyDescent="0.25">
      <c r="B120" s="1051"/>
      <c r="C120" s="1052"/>
      <c r="D120" s="1052"/>
      <c r="E120" s="1052"/>
      <c r="F120" s="1052"/>
      <c r="G120" s="1053"/>
      <c r="H120" s="1051"/>
      <c r="I120" s="1052"/>
      <c r="J120" s="1052"/>
      <c r="K120" s="1052"/>
      <c r="L120" s="1053"/>
    </row>
    <row r="121" spans="2:12" x14ac:dyDescent="0.25">
      <c r="B121" s="1051"/>
      <c r="C121" s="1052"/>
      <c r="D121" s="1052"/>
      <c r="E121" s="1052"/>
      <c r="F121" s="1052"/>
      <c r="G121" s="1053"/>
      <c r="H121" s="1051"/>
      <c r="I121" s="1052"/>
      <c r="J121" s="1052"/>
      <c r="K121" s="1052"/>
      <c r="L121" s="1053"/>
    </row>
    <row r="122" spans="2:12" x14ac:dyDescent="0.25">
      <c r="B122" s="1051"/>
      <c r="C122" s="1052"/>
      <c r="D122" s="1052"/>
      <c r="E122" s="1052"/>
      <c r="F122" s="1052"/>
      <c r="G122" s="1053"/>
      <c r="H122" s="1051"/>
      <c r="I122" s="1052"/>
      <c r="J122" s="1052"/>
      <c r="K122" s="1052"/>
      <c r="L122" s="1053"/>
    </row>
    <row r="123" spans="2:12" x14ac:dyDescent="0.25">
      <c r="B123" s="1051"/>
      <c r="C123" s="1052"/>
      <c r="D123" s="1052"/>
      <c r="E123" s="1052"/>
      <c r="F123" s="1052"/>
      <c r="G123" s="1053"/>
      <c r="H123" s="1051"/>
      <c r="I123" s="1052"/>
      <c r="J123" s="1052"/>
      <c r="K123" s="1052"/>
      <c r="L123" s="1053"/>
    </row>
    <row r="124" spans="2:12" x14ac:dyDescent="0.25">
      <c r="B124" s="1051"/>
      <c r="C124" s="1052"/>
      <c r="D124" s="1052"/>
      <c r="E124" s="1052"/>
      <c r="F124" s="1052"/>
      <c r="G124" s="1053"/>
      <c r="H124" s="1051"/>
      <c r="I124" s="1052"/>
      <c r="J124" s="1052"/>
      <c r="K124" s="1052"/>
      <c r="L124" s="1053"/>
    </row>
    <row r="125" spans="2:12" x14ac:dyDescent="0.25">
      <c r="B125" s="1051"/>
      <c r="C125" s="1052"/>
      <c r="D125" s="1052"/>
      <c r="E125" s="1052"/>
      <c r="F125" s="1052"/>
      <c r="G125" s="1053"/>
      <c r="H125" s="1051"/>
      <c r="I125" s="1052"/>
      <c r="J125" s="1052"/>
      <c r="K125" s="1052"/>
      <c r="L125" s="1053"/>
    </row>
    <row r="126" spans="2:12" x14ac:dyDescent="0.25">
      <c r="B126" s="1051"/>
      <c r="C126" s="1052"/>
      <c r="D126" s="1052"/>
      <c r="E126" s="1052"/>
      <c r="F126" s="1052"/>
      <c r="G126" s="1053"/>
      <c r="H126" s="1051"/>
      <c r="I126" s="1052"/>
      <c r="J126" s="1052"/>
      <c r="K126" s="1052"/>
      <c r="L126" s="1053"/>
    </row>
    <row r="127" spans="2:12" x14ac:dyDescent="0.25">
      <c r="B127" s="1051"/>
      <c r="C127" s="1052"/>
      <c r="D127" s="1052"/>
      <c r="E127" s="1052"/>
      <c r="F127" s="1052"/>
      <c r="G127" s="1053"/>
      <c r="H127" s="1051"/>
      <c r="I127" s="1052"/>
      <c r="J127" s="1052"/>
      <c r="K127" s="1052"/>
      <c r="L127" s="1053"/>
    </row>
    <row r="128" spans="2:12" ht="114" customHeight="1" x14ac:dyDescent="0.25">
      <c r="B128" s="1051"/>
      <c r="C128" s="1052"/>
      <c r="D128" s="1052"/>
      <c r="E128" s="1052"/>
      <c r="F128" s="1052"/>
      <c r="G128" s="1053"/>
      <c r="H128" s="1051"/>
      <c r="I128" s="1052"/>
      <c r="J128" s="1052"/>
      <c r="K128" s="1052"/>
      <c r="L128" s="1053"/>
    </row>
    <row r="129" spans="2:12" x14ac:dyDescent="0.25">
      <c r="B129" s="1051"/>
      <c r="C129" s="1052"/>
      <c r="D129" s="1052"/>
      <c r="E129" s="1052"/>
      <c r="F129" s="1052"/>
      <c r="G129" s="1053"/>
      <c r="H129" s="1051"/>
      <c r="I129" s="1052"/>
      <c r="J129" s="1052"/>
      <c r="K129" s="1052"/>
      <c r="L129" s="1053"/>
    </row>
    <row r="130" spans="2:12" x14ac:dyDescent="0.25">
      <c r="B130" s="1051"/>
      <c r="C130" s="1052"/>
      <c r="D130" s="1052"/>
      <c r="E130" s="1052"/>
      <c r="F130" s="1052"/>
      <c r="G130" s="1053"/>
      <c r="H130" s="1051"/>
      <c r="I130" s="1052"/>
      <c r="J130" s="1052"/>
      <c r="K130" s="1052"/>
      <c r="L130" s="1053"/>
    </row>
    <row r="131" spans="2:12" x14ac:dyDescent="0.25">
      <c r="B131" s="1051"/>
      <c r="C131" s="1052"/>
      <c r="D131" s="1052"/>
      <c r="E131" s="1052"/>
      <c r="F131" s="1052"/>
      <c r="G131" s="1053"/>
      <c r="H131" s="1051"/>
      <c r="I131" s="1052"/>
      <c r="J131" s="1052"/>
      <c r="K131" s="1052"/>
      <c r="L131" s="1053"/>
    </row>
    <row r="132" spans="2:12" ht="39" customHeight="1" x14ac:dyDescent="0.25">
      <c r="B132" s="1057" t="s">
        <v>1365</v>
      </c>
      <c r="C132" s="1058"/>
      <c r="D132" s="1058"/>
      <c r="E132" s="1058"/>
      <c r="F132" s="1058"/>
      <c r="G132" s="1059"/>
      <c r="H132" s="1057" t="s">
        <v>1366</v>
      </c>
      <c r="I132" s="1058"/>
      <c r="J132" s="1058"/>
      <c r="K132" s="1058"/>
      <c r="L132" s="1059"/>
    </row>
    <row r="133" spans="2:12" ht="39" customHeight="1" thickBot="1" x14ac:dyDescent="0.3">
      <c r="B133" s="1060"/>
      <c r="C133" s="1061"/>
      <c r="D133" s="1061"/>
      <c r="E133" s="1061"/>
      <c r="F133" s="1061"/>
      <c r="G133" s="1062"/>
      <c r="H133" s="1060"/>
      <c r="I133" s="1061"/>
      <c r="J133" s="1061"/>
      <c r="K133" s="1061"/>
      <c r="L133" s="1062"/>
    </row>
    <row r="134" spans="2:12" ht="15.75" customHeight="1" x14ac:dyDescent="0.25">
      <c r="B134" s="1051" t="s">
        <v>453</v>
      </c>
      <c r="C134" s="1052"/>
      <c r="D134" s="1052"/>
      <c r="E134" s="1052"/>
      <c r="F134" s="1052"/>
      <c r="G134" s="1053"/>
      <c r="H134" s="1051" t="s">
        <v>454</v>
      </c>
      <c r="I134" s="1052"/>
      <c r="J134" s="1052"/>
      <c r="K134" s="1052"/>
      <c r="L134" s="1053"/>
    </row>
    <row r="135" spans="2:12" x14ac:dyDescent="0.25">
      <c r="B135" s="1051"/>
      <c r="C135" s="1052"/>
      <c r="D135" s="1052"/>
      <c r="E135" s="1052"/>
      <c r="F135" s="1052"/>
      <c r="G135" s="1053"/>
      <c r="H135" s="1051"/>
      <c r="I135" s="1052"/>
      <c r="J135" s="1052"/>
      <c r="K135" s="1052"/>
      <c r="L135" s="1053"/>
    </row>
    <row r="136" spans="2:12" x14ac:dyDescent="0.25">
      <c r="B136" s="1051"/>
      <c r="C136" s="1052"/>
      <c r="D136" s="1052"/>
      <c r="E136" s="1052"/>
      <c r="F136" s="1052"/>
      <c r="G136" s="1053"/>
      <c r="H136" s="1051"/>
      <c r="I136" s="1052"/>
      <c r="J136" s="1052"/>
      <c r="K136" s="1052"/>
      <c r="L136" s="1053"/>
    </row>
    <row r="137" spans="2:12" x14ac:dyDescent="0.25">
      <c r="B137" s="1051"/>
      <c r="C137" s="1052"/>
      <c r="D137" s="1052"/>
      <c r="E137" s="1052"/>
      <c r="F137" s="1052"/>
      <c r="G137" s="1053"/>
      <c r="H137" s="1051"/>
      <c r="I137" s="1052"/>
      <c r="J137" s="1052"/>
      <c r="K137" s="1052"/>
      <c r="L137" s="1053"/>
    </row>
    <row r="138" spans="2:12" x14ac:dyDescent="0.25">
      <c r="B138" s="1051"/>
      <c r="C138" s="1052"/>
      <c r="D138" s="1052"/>
      <c r="E138" s="1052"/>
      <c r="F138" s="1052"/>
      <c r="G138" s="1053"/>
      <c r="H138" s="1051"/>
      <c r="I138" s="1052"/>
      <c r="J138" s="1052"/>
      <c r="K138" s="1052"/>
      <c r="L138" s="1053"/>
    </row>
    <row r="139" spans="2:12" x14ac:dyDescent="0.25">
      <c r="B139" s="1051"/>
      <c r="C139" s="1052"/>
      <c r="D139" s="1052"/>
      <c r="E139" s="1052"/>
      <c r="F139" s="1052"/>
      <c r="G139" s="1053"/>
      <c r="H139" s="1051"/>
      <c r="I139" s="1052"/>
      <c r="J139" s="1052"/>
      <c r="K139" s="1052"/>
      <c r="L139" s="1053"/>
    </row>
    <row r="140" spans="2:12" x14ac:dyDescent="0.25">
      <c r="B140" s="1051"/>
      <c r="C140" s="1052"/>
      <c r="D140" s="1052"/>
      <c r="E140" s="1052"/>
      <c r="F140" s="1052"/>
      <c r="G140" s="1053"/>
      <c r="H140" s="1051"/>
      <c r="I140" s="1052"/>
      <c r="J140" s="1052"/>
      <c r="K140" s="1052"/>
      <c r="L140" s="1053"/>
    </row>
    <row r="141" spans="2:12" x14ac:dyDescent="0.25">
      <c r="B141" s="1051"/>
      <c r="C141" s="1052"/>
      <c r="D141" s="1052"/>
      <c r="E141" s="1052"/>
      <c r="F141" s="1052"/>
      <c r="G141" s="1053"/>
      <c r="H141" s="1051"/>
      <c r="I141" s="1052"/>
      <c r="J141" s="1052"/>
      <c r="K141" s="1052"/>
      <c r="L141" s="1053"/>
    </row>
    <row r="142" spans="2:12" x14ac:dyDescent="0.25">
      <c r="B142" s="1051"/>
      <c r="C142" s="1052"/>
      <c r="D142" s="1052"/>
      <c r="E142" s="1052"/>
      <c r="F142" s="1052"/>
      <c r="G142" s="1053"/>
      <c r="H142" s="1051"/>
      <c r="I142" s="1052"/>
      <c r="J142" s="1052"/>
      <c r="K142" s="1052"/>
      <c r="L142" s="1053"/>
    </row>
    <row r="143" spans="2:12" x14ac:dyDescent="0.25">
      <c r="B143" s="1051"/>
      <c r="C143" s="1052"/>
      <c r="D143" s="1052"/>
      <c r="E143" s="1052"/>
      <c r="F143" s="1052"/>
      <c r="G143" s="1053"/>
      <c r="H143" s="1051"/>
      <c r="I143" s="1052"/>
      <c r="J143" s="1052"/>
      <c r="K143" s="1052"/>
      <c r="L143" s="1053"/>
    </row>
    <row r="144" spans="2:12" ht="114" customHeight="1" x14ac:dyDescent="0.25">
      <c r="B144" s="1051"/>
      <c r="C144" s="1052"/>
      <c r="D144" s="1052"/>
      <c r="E144" s="1052"/>
      <c r="F144" s="1052"/>
      <c r="G144" s="1053"/>
      <c r="H144" s="1051"/>
      <c r="I144" s="1052"/>
      <c r="J144" s="1052"/>
      <c r="K144" s="1052"/>
      <c r="L144" s="1053"/>
    </row>
    <row r="145" spans="2:12" x14ac:dyDescent="0.25">
      <c r="B145" s="1051"/>
      <c r="C145" s="1052"/>
      <c r="D145" s="1052"/>
      <c r="E145" s="1052"/>
      <c r="F145" s="1052"/>
      <c r="G145" s="1053"/>
      <c r="H145" s="1051"/>
      <c r="I145" s="1052"/>
      <c r="J145" s="1052"/>
      <c r="K145" s="1052"/>
      <c r="L145" s="1053"/>
    </row>
    <row r="146" spans="2:12" x14ac:dyDescent="0.25">
      <c r="B146" s="1051"/>
      <c r="C146" s="1052"/>
      <c r="D146" s="1052"/>
      <c r="E146" s="1052"/>
      <c r="F146" s="1052"/>
      <c r="G146" s="1053"/>
      <c r="H146" s="1051"/>
      <c r="I146" s="1052"/>
      <c r="J146" s="1052"/>
      <c r="K146" s="1052"/>
      <c r="L146" s="1053"/>
    </row>
    <row r="147" spans="2:12" x14ac:dyDescent="0.25">
      <c r="B147" s="1051"/>
      <c r="C147" s="1052"/>
      <c r="D147" s="1052"/>
      <c r="E147" s="1052"/>
      <c r="F147" s="1052"/>
      <c r="G147" s="1053"/>
      <c r="H147" s="1051"/>
      <c r="I147" s="1052"/>
      <c r="J147" s="1052"/>
      <c r="K147" s="1052"/>
      <c r="L147" s="1053"/>
    </row>
    <row r="148" spans="2:12" ht="39" customHeight="1" x14ac:dyDescent="0.25">
      <c r="B148" s="1057" t="s">
        <v>1367</v>
      </c>
      <c r="C148" s="1058"/>
      <c r="D148" s="1058"/>
      <c r="E148" s="1058"/>
      <c r="F148" s="1058"/>
      <c r="G148" s="1059"/>
      <c r="H148" s="1057" t="s">
        <v>1368</v>
      </c>
      <c r="I148" s="1058"/>
      <c r="J148" s="1058"/>
      <c r="K148" s="1058"/>
      <c r="L148" s="1059"/>
    </row>
    <row r="149" spans="2:12" ht="39" customHeight="1" thickBot="1" x14ac:dyDescent="0.3">
      <c r="B149" s="1060"/>
      <c r="C149" s="1061"/>
      <c r="D149" s="1061"/>
      <c r="E149" s="1061"/>
      <c r="F149" s="1061"/>
      <c r="G149" s="1062"/>
      <c r="H149" s="1060"/>
      <c r="I149" s="1061"/>
      <c r="J149" s="1061"/>
      <c r="K149" s="1061"/>
      <c r="L149" s="1062"/>
    </row>
    <row r="150" spans="2:12" ht="15.75" customHeight="1" x14ac:dyDescent="0.25">
      <c r="B150" s="1051" t="s">
        <v>453</v>
      </c>
      <c r="C150" s="1052"/>
      <c r="D150" s="1052"/>
      <c r="E150" s="1052"/>
      <c r="F150" s="1052"/>
      <c r="G150" s="1053"/>
      <c r="H150" s="1051" t="s">
        <v>454</v>
      </c>
      <c r="I150" s="1052"/>
      <c r="J150" s="1052"/>
      <c r="K150" s="1052"/>
      <c r="L150" s="1053"/>
    </row>
    <row r="151" spans="2:12" x14ac:dyDescent="0.25">
      <c r="B151" s="1051"/>
      <c r="C151" s="1052"/>
      <c r="D151" s="1052"/>
      <c r="E151" s="1052"/>
      <c r="F151" s="1052"/>
      <c r="G151" s="1053"/>
      <c r="H151" s="1051"/>
      <c r="I151" s="1052"/>
      <c r="J151" s="1052"/>
      <c r="K151" s="1052"/>
      <c r="L151" s="1053"/>
    </row>
    <row r="152" spans="2:12" x14ac:dyDescent="0.25">
      <c r="B152" s="1051"/>
      <c r="C152" s="1052"/>
      <c r="D152" s="1052"/>
      <c r="E152" s="1052"/>
      <c r="F152" s="1052"/>
      <c r="G152" s="1053"/>
      <c r="H152" s="1051"/>
      <c r="I152" s="1052"/>
      <c r="J152" s="1052"/>
      <c r="K152" s="1052"/>
      <c r="L152" s="1053"/>
    </row>
    <row r="153" spans="2:12" x14ac:dyDescent="0.25">
      <c r="B153" s="1051"/>
      <c r="C153" s="1052"/>
      <c r="D153" s="1052"/>
      <c r="E153" s="1052"/>
      <c r="F153" s="1052"/>
      <c r="G153" s="1053"/>
      <c r="H153" s="1051"/>
      <c r="I153" s="1052"/>
      <c r="J153" s="1052"/>
      <c r="K153" s="1052"/>
      <c r="L153" s="1053"/>
    </row>
    <row r="154" spans="2:12" x14ac:dyDescent="0.25">
      <c r="B154" s="1051"/>
      <c r="C154" s="1052"/>
      <c r="D154" s="1052"/>
      <c r="E154" s="1052"/>
      <c r="F154" s="1052"/>
      <c r="G154" s="1053"/>
      <c r="H154" s="1051"/>
      <c r="I154" s="1052"/>
      <c r="J154" s="1052"/>
      <c r="K154" s="1052"/>
      <c r="L154" s="1053"/>
    </row>
    <row r="155" spans="2:12" x14ac:dyDescent="0.25">
      <c r="B155" s="1051"/>
      <c r="C155" s="1052"/>
      <c r="D155" s="1052"/>
      <c r="E155" s="1052"/>
      <c r="F155" s="1052"/>
      <c r="G155" s="1053"/>
      <c r="H155" s="1051"/>
      <c r="I155" s="1052"/>
      <c r="J155" s="1052"/>
      <c r="K155" s="1052"/>
      <c r="L155" s="1053"/>
    </row>
    <row r="156" spans="2:12" x14ac:dyDescent="0.25">
      <c r="B156" s="1051"/>
      <c r="C156" s="1052"/>
      <c r="D156" s="1052"/>
      <c r="E156" s="1052"/>
      <c r="F156" s="1052"/>
      <c r="G156" s="1053"/>
      <c r="H156" s="1051"/>
      <c r="I156" s="1052"/>
      <c r="J156" s="1052"/>
      <c r="K156" s="1052"/>
      <c r="L156" s="1053"/>
    </row>
    <row r="157" spans="2:12" x14ac:dyDescent="0.25">
      <c r="B157" s="1051"/>
      <c r="C157" s="1052"/>
      <c r="D157" s="1052"/>
      <c r="E157" s="1052"/>
      <c r="F157" s="1052"/>
      <c r="G157" s="1053"/>
      <c r="H157" s="1051"/>
      <c r="I157" s="1052"/>
      <c r="J157" s="1052"/>
      <c r="K157" s="1052"/>
      <c r="L157" s="1053"/>
    </row>
    <row r="158" spans="2:12" x14ac:dyDescent="0.25">
      <c r="B158" s="1051"/>
      <c r="C158" s="1052"/>
      <c r="D158" s="1052"/>
      <c r="E158" s="1052"/>
      <c r="F158" s="1052"/>
      <c r="G158" s="1053"/>
      <c r="H158" s="1051"/>
      <c r="I158" s="1052"/>
      <c r="J158" s="1052"/>
      <c r="K158" s="1052"/>
      <c r="L158" s="1053"/>
    </row>
    <row r="159" spans="2:12" x14ac:dyDescent="0.25">
      <c r="B159" s="1051"/>
      <c r="C159" s="1052"/>
      <c r="D159" s="1052"/>
      <c r="E159" s="1052"/>
      <c r="F159" s="1052"/>
      <c r="G159" s="1053"/>
      <c r="H159" s="1051"/>
      <c r="I159" s="1052"/>
      <c r="J159" s="1052"/>
      <c r="K159" s="1052"/>
      <c r="L159" s="1053"/>
    </row>
    <row r="160" spans="2:12" ht="114" customHeight="1" x14ac:dyDescent="0.25">
      <c r="B160" s="1051"/>
      <c r="C160" s="1052"/>
      <c r="D160" s="1052"/>
      <c r="E160" s="1052"/>
      <c r="F160" s="1052"/>
      <c r="G160" s="1053"/>
      <c r="H160" s="1051"/>
      <c r="I160" s="1052"/>
      <c r="J160" s="1052"/>
      <c r="K160" s="1052"/>
      <c r="L160" s="1053"/>
    </row>
    <row r="161" spans="2:12" x14ac:dyDescent="0.25">
      <c r="B161" s="1051"/>
      <c r="C161" s="1052"/>
      <c r="D161" s="1052"/>
      <c r="E161" s="1052"/>
      <c r="F161" s="1052"/>
      <c r="G161" s="1053"/>
      <c r="H161" s="1051"/>
      <c r="I161" s="1052"/>
      <c r="J161" s="1052"/>
      <c r="K161" s="1052"/>
      <c r="L161" s="1053"/>
    </row>
    <row r="162" spans="2:12" x14ac:dyDescent="0.25">
      <c r="B162" s="1051"/>
      <c r="C162" s="1052"/>
      <c r="D162" s="1052"/>
      <c r="E162" s="1052"/>
      <c r="F162" s="1052"/>
      <c r="G162" s="1053"/>
      <c r="H162" s="1051"/>
      <c r="I162" s="1052"/>
      <c r="J162" s="1052"/>
      <c r="K162" s="1052"/>
      <c r="L162" s="1053"/>
    </row>
    <row r="163" spans="2:12" x14ac:dyDescent="0.25">
      <c r="B163" s="1051"/>
      <c r="C163" s="1052"/>
      <c r="D163" s="1052"/>
      <c r="E163" s="1052"/>
      <c r="F163" s="1052"/>
      <c r="G163" s="1053"/>
      <c r="H163" s="1051"/>
      <c r="I163" s="1052"/>
      <c r="J163" s="1052"/>
      <c r="K163" s="1052"/>
      <c r="L163" s="1053"/>
    </row>
    <row r="164" spans="2:12" ht="52.5" customHeight="1" x14ac:dyDescent="0.25">
      <c r="B164" s="1057" t="s">
        <v>1369</v>
      </c>
      <c r="C164" s="1058"/>
      <c r="D164" s="1058"/>
      <c r="E164" s="1058"/>
      <c r="F164" s="1058"/>
      <c r="G164" s="1059"/>
      <c r="H164" s="1057" t="s">
        <v>1370</v>
      </c>
      <c r="I164" s="1058"/>
      <c r="J164" s="1058"/>
      <c r="K164" s="1058"/>
      <c r="L164" s="1059"/>
    </row>
    <row r="165" spans="2:12" ht="28.5" customHeight="1" thickBot="1" x14ac:dyDescent="0.3">
      <c r="B165" s="1060"/>
      <c r="C165" s="1061"/>
      <c r="D165" s="1061"/>
      <c r="E165" s="1061"/>
      <c r="F165" s="1061"/>
      <c r="G165" s="1062"/>
      <c r="H165" s="1060"/>
      <c r="I165" s="1061"/>
      <c r="J165" s="1061"/>
      <c r="K165" s="1061"/>
      <c r="L165" s="1062"/>
    </row>
    <row r="166" spans="2:12" ht="15.75" customHeight="1" x14ac:dyDescent="0.25">
      <c r="B166" s="1051" t="s">
        <v>453</v>
      </c>
      <c r="C166" s="1052"/>
      <c r="D166" s="1052"/>
      <c r="E166" s="1052"/>
      <c r="F166" s="1052"/>
      <c r="G166" s="1053"/>
      <c r="H166" s="1051" t="s">
        <v>454</v>
      </c>
      <c r="I166" s="1052"/>
      <c r="J166" s="1052"/>
      <c r="K166" s="1052"/>
      <c r="L166" s="1053"/>
    </row>
    <row r="167" spans="2:12" x14ac:dyDescent="0.25">
      <c r="B167" s="1051"/>
      <c r="C167" s="1052"/>
      <c r="D167" s="1052"/>
      <c r="E167" s="1052"/>
      <c r="F167" s="1052"/>
      <c r="G167" s="1053"/>
      <c r="H167" s="1051"/>
      <c r="I167" s="1052"/>
      <c r="J167" s="1052"/>
      <c r="K167" s="1052"/>
      <c r="L167" s="1053"/>
    </row>
    <row r="168" spans="2:12" x14ac:dyDescent="0.25">
      <c r="B168" s="1051"/>
      <c r="C168" s="1052"/>
      <c r="D168" s="1052"/>
      <c r="E168" s="1052"/>
      <c r="F168" s="1052"/>
      <c r="G168" s="1053"/>
      <c r="H168" s="1051"/>
      <c r="I168" s="1052"/>
      <c r="J168" s="1052"/>
      <c r="K168" s="1052"/>
      <c r="L168" s="1053"/>
    </row>
    <row r="169" spans="2:12" x14ac:dyDescent="0.25">
      <c r="B169" s="1051"/>
      <c r="C169" s="1052"/>
      <c r="D169" s="1052"/>
      <c r="E169" s="1052"/>
      <c r="F169" s="1052"/>
      <c r="G169" s="1053"/>
      <c r="H169" s="1051"/>
      <c r="I169" s="1052"/>
      <c r="J169" s="1052"/>
      <c r="K169" s="1052"/>
      <c r="L169" s="1053"/>
    </row>
    <row r="170" spans="2:12" x14ac:dyDescent="0.25">
      <c r="B170" s="1051"/>
      <c r="C170" s="1052"/>
      <c r="D170" s="1052"/>
      <c r="E170" s="1052"/>
      <c r="F170" s="1052"/>
      <c r="G170" s="1053"/>
      <c r="H170" s="1051"/>
      <c r="I170" s="1052"/>
      <c r="J170" s="1052"/>
      <c r="K170" s="1052"/>
      <c r="L170" s="1053"/>
    </row>
    <row r="171" spans="2:12" x14ac:dyDescent="0.25">
      <c r="B171" s="1051"/>
      <c r="C171" s="1052"/>
      <c r="D171" s="1052"/>
      <c r="E171" s="1052"/>
      <c r="F171" s="1052"/>
      <c r="G171" s="1053"/>
      <c r="H171" s="1051"/>
      <c r="I171" s="1052"/>
      <c r="J171" s="1052"/>
      <c r="K171" s="1052"/>
      <c r="L171" s="1053"/>
    </row>
    <row r="172" spans="2:12" x14ac:dyDescent="0.25">
      <c r="B172" s="1051"/>
      <c r="C172" s="1052"/>
      <c r="D172" s="1052"/>
      <c r="E172" s="1052"/>
      <c r="F172" s="1052"/>
      <c r="G172" s="1053"/>
      <c r="H172" s="1051"/>
      <c r="I172" s="1052"/>
      <c r="J172" s="1052"/>
      <c r="K172" s="1052"/>
      <c r="L172" s="1053"/>
    </row>
    <row r="173" spans="2:12" x14ac:dyDescent="0.25">
      <c r="B173" s="1051"/>
      <c r="C173" s="1052"/>
      <c r="D173" s="1052"/>
      <c r="E173" s="1052"/>
      <c r="F173" s="1052"/>
      <c r="G173" s="1053"/>
      <c r="H173" s="1051"/>
      <c r="I173" s="1052"/>
      <c r="J173" s="1052"/>
      <c r="K173" s="1052"/>
      <c r="L173" s="1053"/>
    </row>
    <row r="174" spans="2:12" x14ac:dyDescent="0.25">
      <c r="B174" s="1051"/>
      <c r="C174" s="1052"/>
      <c r="D174" s="1052"/>
      <c r="E174" s="1052"/>
      <c r="F174" s="1052"/>
      <c r="G174" s="1053"/>
      <c r="H174" s="1051"/>
      <c r="I174" s="1052"/>
      <c r="J174" s="1052"/>
      <c r="K174" s="1052"/>
      <c r="L174" s="1053"/>
    </row>
    <row r="175" spans="2:12" x14ac:dyDescent="0.25">
      <c r="B175" s="1051"/>
      <c r="C175" s="1052"/>
      <c r="D175" s="1052"/>
      <c r="E175" s="1052"/>
      <c r="F175" s="1052"/>
      <c r="G175" s="1053"/>
      <c r="H175" s="1051"/>
      <c r="I175" s="1052"/>
      <c r="J175" s="1052"/>
      <c r="K175" s="1052"/>
      <c r="L175" s="1053"/>
    </row>
    <row r="176" spans="2:12" ht="114" customHeight="1" x14ac:dyDescent="0.25">
      <c r="B176" s="1051"/>
      <c r="C176" s="1052"/>
      <c r="D176" s="1052"/>
      <c r="E176" s="1052"/>
      <c r="F176" s="1052"/>
      <c r="G176" s="1053"/>
      <c r="H176" s="1051"/>
      <c r="I176" s="1052"/>
      <c r="J176" s="1052"/>
      <c r="K176" s="1052"/>
      <c r="L176" s="1053"/>
    </row>
    <row r="177" spans="2:12" x14ac:dyDescent="0.25">
      <c r="B177" s="1051"/>
      <c r="C177" s="1052"/>
      <c r="D177" s="1052"/>
      <c r="E177" s="1052"/>
      <c r="F177" s="1052"/>
      <c r="G177" s="1053"/>
      <c r="H177" s="1051"/>
      <c r="I177" s="1052"/>
      <c r="J177" s="1052"/>
      <c r="K177" s="1052"/>
      <c r="L177" s="1053"/>
    </row>
    <row r="178" spans="2:12" x14ac:dyDescent="0.25">
      <c r="B178" s="1051"/>
      <c r="C178" s="1052"/>
      <c r="D178" s="1052"/>
      <c r="E178" s="1052"/>
      <c r="F178" s="1052"/>
      <c r="G178" s="1053"/>
      <c r="H178" s="1051"/>
      <c r="I178" s="1052"/>
      <c r="J178" s="1052"/>
      <c r="K178" s="1052"/>
      <c r="L178" s="1053"/>
    </row>
    <row r="179" spans="2:12" x14ac:dyDescent="0.25">
      <c r="B179" s="1051"/>
      <c r="C179" s="1052"/>
      <c r="D179" s="1052"/>
      <c r="E179" s="1052"/>
      <c r="F179" s="1052"/>
      <c r="G179" s="1053"/>
      <c r="H179" s="1051"/>
      <c r="I179" s="1052"/>
      <c r="J179" s="1052"/>
      <c r="K179" s="1052"/>
      <c r="L179" s="1053"/>
    </row>
    <row r="180" spans="2:12" ht="39" customHeight="1" x14ac:dyDescent="0.25">
      <c r="B180" s="1057" t="s">
        <v>1371</v>
      </c>
      <c r="C180" s="1058"/>
      <c r="D180" s="1058"/>
      <c r="E180" s="1058"/>
      <c r="F180" s="1058"/>
      <c r="G180" s="1059"/>
      <c r="H180" s="1057" t="s">
        <v>1372</v>
      </c>
      <c r="I180" s="1058"/>
      <c r="J180" s="1058"/>
      <c r="K180" s="1058"/>
      <c r="L180" s="1059"/>
    </row>
    <row r="181" spans="2:12" ht="39" customHeight="1" thickBot="1" x14ac:dyDescent="0.3">
      <c r="B181" s="1060"/>
      <c r="C181" s="1061"/>
      <c r="D181" s="1061"/>
      <c r="E181" s="1061"/>
      <c r="F181" s="1061"/>
      <c r="G181" s="1062"/>
      <c r="H181" s="1060"/>
      <c r="I181" s="1061"/>
      <c r="J181" s="1061"/>
      <c r="K181" s="1061"/>
      <c r="L181" s="1062"/>
    </row>
    <row r="182" spans="2:12" ht="15.75" customHeight="1" x14ac:dyDescent="0.25">
      <c r="B182" s="1051" t="s">
        <v>453</v>
      </c>
      <c r="C182" s="1052"/>
      <c r="D182" s="1052"/>
      <c r="E182" s="1052"/>
      <c r="F182" s="1052"/>
      <c r="G182" s="1053"/>
      <c r="H182" s="1051" t="s">
        <v>454</v>
      </c>
      <c r="I182" s="1052"/>
      <c r="J182" s="1052"/>
      <c r="K182" s="1052"/>
      <c r="L182" s="1053"/>
    </row>
    <row r="183" spans="2:12" x14ac:dyDescent="0.25">
      <c r="B183" s="1051"/>
      <c r="C183" s="1052"/>
      <c r="D183" s="1052"/>
      <c r="E183" s="1052"/>
      <c r="F183" s="1052"/>
      <c r="G183" s="1053"/>
      <c r="H183" s="1051"/>
      <c r="I183" s="1052"/>
      <c r="J183" s="1052"/>
      <c r="K183" s="1052"/>
      <c r="L183" s="1053"/>
    </row>
    <row r="184" spans="2:12" x14ac:dyDescent="0.25">
      <c r="B184" s="1051"/>
      <c r="C184" s="1052"/>
      <c r="D184" s="1052"/>
      <c r="E184" s="1052"/>
      <c r="F184" s="1052"/>
      <c r="G184" s="1053"/>
      <c r="H184" s="1051"/>
      <c r="I184" s="1052"/>
      <c r="J184" s="1052"/>
      <c r="K184" s="1052"/>
      <c r="L184" s="1053"/>
    </row>
    <row r="185" spans="2:12" x14ac:dyDescent="0.25">
      <c r="B185" s="1051"/>
      <c r="C185" s="1052"/>
      <c r="D185" s="1052"/>
      <c r="E185" s="1052"/>
      <c r="F185" s="1052"/>
      <c r="G185" s="1053"/>
      <c r="H185" s="1051"/>
      <c r="I185" s="1052"/>
      <c r="J185" s="1052"/>
      <c r="K185" s="1052"/>
      <c r="L185" s="1053"/>
    </row>
    <row r="186" spans="2:12" x14ac:dyDescent="0.25">
      <c r="B186" s="1051"/>
      <c r="C186" s="1052"/>
      <c r="D186" s="1052"/>
      <c r="E186" s="1052"/>
      <c r="F186" s="1052"/>
      <c r="G186" s="1053"/>
      <c r="H186" s="1051"/>
      <c r="I186" s="1052"/>
      <c r="J186" s="1052"/>
      <c r="K186" s="1052"/>
      <c r="L186" s="1053"/>
    </row>
    <row r="187" spans="2:12" x14ac:dyDescent="0.25">
      <c r="B187" s="1051"/>
      <c r="C187" s="1052"/>
      <c r="D187" s="1052"/>
      <c r="E187" s="1052"/>
      <c r="F187" s="1052"/>
      <c r="G187" s="1053"/>
      <c r="H187" s="1051"/>
      <c r="I187" s="1052"/>
      <c r="J187" s="1052"/>
      <c r="K187" s="1052"/>
      <c r="L187" s="1053"/>
    </row>
    <row r="188" spans="2:12" x14ac:dyDescent="0.25">
      <c r="B188" s="1051"/>
      <c r="C188" s="1052"/>
      <c r="D188" s="1052"/>
      <c r="E188" s="1052"/>
      <c r="F188" s="1052"/>
      <c r="G188" s="1053"/>
      <c r="H188" s="1051"/>
      <c r="I188" s="1052"/>
      <c r="J188" s="1052"/>
      <c r="K188" s="1052"/>
      <c r="L188" s="1053"/>
    </row>
    <row r="189" spans="2:12" x14ac:dyDescent="0.25">
      <c r="B189" s="1051"/>
      <c r="C189" s="1052"/>
      <c r="D189" s="1052"/>
      <c r="E189" s="1052"/>
      <c r="F189" s="1052"/>
      <c r="G189" s="1053"/>
      <c r="H189" s="1051"/>
      <c r="I189" s="1052"/>
      <c r="J189" s="1052"/>
      <c r="K189" s="1052"/>
      <c r="L189" s="1053"/>
    </row>
    <row r="190" spans="2:12" x14ac:dyDescent="0.25">
      <c r="B190" s="1051"/>
      <c r="C190" s="1052"/>
      <c r="D190" s="1052"/>
      <c r="E190" s="1052"/>
      <c r="F190" s="1052"/>
      <c r="G190" s="1053"/>
      <c r="H190" s="1051"/>
      <c r="I190" s="1052"/>
      <c r="J190" s="1052"/>
      <c r="K190" s="1052"/>
      <c r="L190" s="1053"/>
    </row>
    <row r="191" spans="2:12" ht="51.75" customHeight="1" x14ac:dyDescent="0.25">
      <c r="B191" s="1051"/>
      <c r="C191" s="1052"/>
      <c r="D191" s="1052"/>
      <c r="E191" s="1052"/>
      <c r="F191" s="1052"/>
      <c r="G191" s="1053"/>
      <c r="H191" s="1051"/>
      <c r="I191" s="1052"/>
      <c r="J191" s="1052"/>
      <c r="K191" s="1052"/>
      <c r="L191" s="1053"/>
    </row>
    <row r="192" spans="2:12" ht="75.75" customHeight="1" x14ac:dyDescent="0.25">
      <c r="B192" s="1051"/>
      <c r="C192" s="1052"/>
      <c r="D192" s="1052"/>
      <c r="E192" s="1052"/>
      <c r="F192" s="1052"/>
      <c r="G192" s="1053"/>
      <c r="H192" s="1051"/>
      <c r="I192" s="1052"/>
      <c r="J192" s="1052"/>
      <c r="K192" s="1052"/>
      <c r="L192" s="1053"/>
    </row>
    <row r="193" spans="2:12" x14ac:dyDescent="0.25">
      <c r="B193" s="1051"/>
      <c r="C193" s="1052"/>
      <c r="D193" s="1052"/>
      <c r="E193" s="1052"/>
      <c r="F193" s="1052"/>
      <c r="G193" s="1053"/>
      <c r="H193" s="1051"/>
      <c r="I193" s="1052"/>
      <c r="J193" s="1052"/>
      <c r="K193" s="1052"/>
      <c r="L193" s="1053"/>
    </row>
    <row r="194" spans="2:12" x14ac:dyDescent="0.25">
      <c r="B194" s="1051"/>
      <c r="C194" s="1052"/>
      <c r="D194" s="1052"/>
      <c r="E194" s="1052"/>
      <c r="F194" s="1052"/>
      <c r="G194" s="1053"/>
      <c r="H194" s="1051"/>
      <c r="I194" s="1052"/>
      <c r="J194" s="1052"/>
      <c r="K194" s="1052"/>
      <c r="L194" s="1053"/>
    </row>
    <row r="195" spans="2:12" x14ac:dyDescent="0.25">
      <c r="B195" s="1051"/>
      <c r="C195" s="1052"/>
      <c r="D195" s="1052"/>
      <c r="E195" s="1052"/>
      <c r="F195" s="1052"/>
      <c r="G195" s="1053"/>
      <c r="H195" s="1051"/>
      <c r="I195" s="1052"/>
      <c r="J195" s="1052"/>
      <c r="K195" s="1052"/>
      <c r="L195" s="1053"/>
    </row>
    <row r="196" spans="2:12" ht="39" customHeight="1" x14ac:dyDescent="0.25">
      <c r="B196" s="1057" t="s">
        <v>1373</v>
      </c>
      <c r="C196" s="1058"/>
      <c r="D196" s="1058"/>
      <c r="E196" s="1058"/>
      <c r="F196" s="1058"/>
      <c r="G196" s="1059"/>
      <c r="H196" s="1057" t="s">
        <v>1374</v>
      </c>
      <c r="I196" s="1058"/>
      <c r="J196" s="1058"/>
      <c r="K196" s="1058"/>
      <c r="L196" s="1059"/>
    </row>
    <row r="197" spans="2:12" ht="39" customHeight="1" thickBot="1" x14ac:dyDescent="0.3">
      <c r="B197" s="1060"/>
      <c r="C197" s="1061"/>
      <c r="D197" s="1061"/>
      <c r="E197" s="1061"/>
      <c r="F197" s="1061"/>
      <c r="G197" s="1062"/>
      <c r="H197" s="1060"/>
      <c r="I197" s="1061"/>
      <c r="J197" s="1061"/>
      <c r="K197" s="1061"/>
      <c r="L197" s="1062"/>
    </row>
    <row r="198" spans="2:12" ht="15.75" customHeight="1" x14ac:dyDescent="0.25">
      <c r="B198" s="1054" t="s">
        <v>453</v>
      </c>
      <c r="C198" s="1055"/>
      <c r="D198" s="1055"/>
      <c r="E198" s="1055"/>
      <c r="F198" s="1055"/>
      <c r="G198" s="1056"/>
      <c r="H198" s="1051" t="s">
        <v>454</v>
      </c>
      <c r="I198" s="1052"/>
      <c r="J198" s="1052"/>
      <c r="K198" s="1052"/>
      <c r="L198" s="1053"/>
    </row>
    <row r="199" spans="2:12" ht="15" customHeight="1" x14ac:dyDescent="0.25">
      <c r="B199" s="1051"/>
      <c r="C199" s="1052"/>
      <c r="D199" s="1052"/>
      <c r="E199" s="1052"/>
      <c r="F199" s="1052"/>
      <c r="G199" s="1053"/>
      <c r="H199" s="1051"/>
      <c r="I199" s="1052"/>
      <c r="J199" s="1052"/>
      <c r="K199" s="1052"/>
      <c r="L199" s="1053"/>
    </row>
    <row r="200" spans="2:12" ht="15" customHeight="1" x14ac:dyDescent="0.25">
      <c r="B200" s="1051"/>
      <c r="C200" s="1052"/>
      <c r="D200" s="1052"/>
      <c r="E200" s="1052"/>
      <c r="F200" s="1052"/>
      <c r="G200" s="1053"/>
      <c r="H200" s="1051"/>
      <c r="I200" s="1052"/>
      <c r="J200" s="1052"/>
      <c r="K200" s="1052"/>
      <c r="L200" s="1053"/>
    </row>
    <row r="201" spans="2:12" ht="15" customHeight="1" x14ac:dyDescent="0.25">
      <c r="B201" s="1051"/>
      <c r="C201" s="1052"/>
      <c r="D201" s="1052"/>
      <c r="E201" s="1052"/>
      <c r="F201" s="1052"/>
      <c r="G201" s="1053"/>
      <c r="H201" s="1051"/>
      <c r="I201" s="1052"/>
      <c r="J201" s="1052"/>
      <c r="K201" s="1052"/>
      <c r="L201" s="1053"/>
    </row>
    <row r="202" spans="2:12" ht="15" customHeight="1" x14ac:dyDescent="0.25">
      <c r="B202" s="1051"/>
      <c r="C202" s="1052"/>
      <c r="D202" s="1052"/>
      <c r="E202" s="1052"/>
      <c r="F202" s="1052"/>
      <c r="G202" s="1053"/>
      <c r="H202" s="1051"/>
      <c r="I202" s="1052"/>
      <c r="J202" s="1052"/>
      <c r="K202" s="1052"/>
      <c r="L202" s="1053"/>
    </row>
    <row r="203" spans="2:12" ht="15" customHeight="1" x14ac:dyDescent="0.25">
      <c r="B203" s="1051"/>
      <c r="C203" s="1052"/>
      <c r="D203" s="1052"/>
      <c r="E203" s="1052"/>
      <c r="F203" s="1052"/>
      <c r="G203" s="1053"/>
      <c r="H203" s="1051"/>
      <c r="I203" s="1052"/>
      <c r="J203" s="1052"/>
      <c r="K203" s="1052"/>
      <c r="L203" s="1053"/>
    </row>
    <row r="204" spans="2:12" ht="15" customHeight="1" x14ac:dyDescent="0.25">
      <c r="B204" s="1051"/>
      <c r="C204" s="1052"/>
      <c r="D204" s="1052"/>
      <c r="E204" s="1052"/>
      <c r="F204" s="1052"/>
      <c r="G204" s="1053"/>
      <c r="H204" s="1051"/>
      <c r="I204" s="1052"/>
      <c r="J204" s="1052"/>
      <c r="K204" s="1052"/>
      <c r="L204" s="1053"/>
    </row>
    <row r="205" spans="2:12" ht="15" customHeight="1" x14ac:dyDescent="0.25">
      <c r="B205" s="1051"/>
      <c r="C205" s="1052"/>
      <c r="D205" s="1052"/>
      <c r="E205" s="1052"/>
      <c r="F205" s="1052"/>
      <c r="G205" s="1053"/>
      <c r="H205" s="1051"/>
      <c r="I205" s="1052"/>
      <c r="J205" s="1052"/>
      <c r="K205" s="1052"/>
      <c r="L205" s="1053"/>
    </row>
    <row r="206" spans="2:12" ht="68.25" customHeight="1" x14ac:dyDescent="0.25">
      <c r="B206" s="1051"/>
      <c r="C206" s="1052"/>
      <c r="D206" s="1052"/>
      <c r="E206" s="1052"/>
      <c r="F206" s="1052"/>
      <c r="G206" s="1053"/>
      <c r="H206" s="1051"/>
      <c r="I206" s="1052"/>
      <c r="J206" s="1052"/>
      <c r="K206" s="1052"/>
      <c r="L206" s="1053"/>
    </row>
    <row r="207" spans="2:12" ht="72.75" customHeight="1" x14ac:dyDescent="0.25">
      <c r="B207" s="1051"/>
      <c r="C207" s="1052"/>
      <c r="D207" s="1052"/>
      <c r="E207" s="1052"/>
      <c r="F207" s="1052"/>
      <c r="G207" s="1053"/>
      <c r="H207" s="1051"/>
      <c r="I207" s="1052"/>
      <c r="J207" s="1052"/>
      <c r="K207" s="1052"/>
      <c r="L207" s="1053"/>
    </row>
    <row r="208" spans="2:12" ht="15" customHeight="1" x14ac:dyDescent="0.25">
      <c r="B208" s="1051"/>
      <c r="C208" s="1052"/>
      <c r="D208" s="1052"/>
      <c r="E208" s="1052"/>
      <c r="F208" s="1052"/>
      <c r="G208" s="1053"/>
      <c r="H208" s="1051"/>
      <c r="I208" s="1052"/>
      <c r="J208" s="1052"/>
      <c r="K208" s="1052"/>
      <c r="L208" s="1053"/>
    </row>
    <row r="209" spans="2:12" ht="15" customHeight="1" x14ac:dyDescent="0.25">
      <c r="B209" s="1051"/>
      <c r="C209" s="1052"/>
      <c r="D209" s="1052"/>
      <c r="E209" s="1052"/>
      <c r="F209" s="1052"/>
      <c r="G209" s="1053"/>
      <c r="H209" s="1051"/>
      <c r="I209" s="1052"/>
      <c r="J209" s="1052"/>
      <c r="K209" s="1052"/>
      <c r="L209" s="1053"/>
    </row>
    <row r="210" spans="2:12" ht="15" customHeight="1" x14ac:dyDescent="0.25">
      <c r="B210" s="1051"/>
      <c r="C210" s="1052"/>
      <c r="D210" s="1052"/>
      <c r="E210" s="1052"/>
      <c r="F210" s="1052"/>
      <c r="G210" s="1053"/>
      <c r="H210" s="1051"/>
      <c r="I210" s="1052"/>
      <c r="J210" s="1052"/>
      <c r="K210" s="1052"/>
      <c r="L210" s="1053"/>
    </row>
    <row r="211" spans="2:12" ht="15" customHeight="1" x14ac:dyDescent="0.25">
      <c r="B211" s="1051"/>
      <c r="C211" s="1052"/>
      <c r="D211" s="1052"/>
      <c r="E211" s="1052"/>
      <c r="F211" s="1052"/>
      <c r="G211" s="1053"/>
      <c r="H211" s="1051"/>
      <c r="I211" s="1052"/>
      <c r="J211" s="1052"/>
      <c r="K211" s="1052"/>
      <c r="L211" s="1053"/>
    </row>
    <row r="212" spans="2:12" ht="40.5" customHeight="1" x14ac:dyDescent="0.25">
      <c r="B212" s="891" t="s">
        <v>1375</v>
      </c>
      <c r="C212" s="892"/>
      <c r="D212" s="892"/>
      <c r="E212" s="892"/>
      <c r="F212" s="892"/>
      <c r="G212" s="893"/>
      <c r="H212" s="891" t="s">
        <v>1376</v>
      </c>
      <c r="I212" s="892"/>
      <c r="J212" s="892"/>
      <c r="K212" s="892"/>
      <c r="L212" s="893"/>
    </row>
    <row r="213" spans="2:12" ht="72" customHeight="1" thickBot="1" x14ac:dyDescent="0.3">
      <c r="B213" s="894"/>
      <c r="C213" s="895"/>
      <c r="D213" s="895"/>
      <c r="E213" s="895"/>
      <c r="F213" s="895"/>
      <c r="G213" s="896"/>
      <c r="H213" s="894"/>
      <c r="I213" s="895"/>
      <c r="J213" s="895"/>
      <c r="K213" s="895"/>
      <c r="L213" s="896"/>
    </row>
    <row r="214" spans="2:12" ht="15.75" customHeight="1" x14ac:dyDescent="0.25">
      <c r="B214" s="1051" t="s">
        <v>453</v>
      </c>
      <c r="C214" s="1052"/>
      <c r="D214" s="1052"/>
      <c r="E214" s="1052"/>
      <c r="F214" s="1052"/>
      <c r="G214" s="1053"/>
      <c r="H214" s="1051" t="s">
        <v>454</v>
      </c>
      <c r="I214" s="1052"/>
      <c r="J214" s="1052"/>
      <c r="K214" s="1052"/>
      <c r="L214" s="1053"/>
    </row>
    <row r="215" spans="2:12" x14ac:dyDescent="0.25">
      <c r="B215" s="1051"/>
      <c r="C215" s="1052"/>
      <c r="D215" s="1052"/>
      <c r="E215" s="1052"/>
      <c r="F215" s="1052"/>
      <c r="G215" s="1053"/>
      <c r="H215" s="1051"/>
      <c r="I215" s="1052"/>
      <c r="J215" s="1052"/>
      <c r="K215" s="1052"/>
      <c r="L215" s="1053"/>
    </row>
    <row r="216" spans="2:12" x14ac:dyDescent="0.25">
      <c r="B216" s="1051"/>
      <c r="C216" s="1052"/>
      <c r="D216" s="1052"/>
      <c r="E216" s="1052"/>
      <c r="F216" s="1052"/>
      <c r="G216" s="1053"/>
      <c r="H216" s="1051"/>
      <c r="I216" s="1052"/>
      <c r="J216" s="1052"/>
      <c r="K216" s="1052"/>
      <c r="L216" s="1053"/>
    </row>
    <row r="217" spans="2:12" x14ac:dyDescent="0.25">
      <c r="B217" s="1051"/>
      <c r="C217" s="1052"/>
      <c r="D217" s="1052"/>
      <c r="E217" s="1052"/>
      <c r="F217" s="1052"/>
      <c r="G217" s="1053"/>
      <c r="H217" s="1051"/>
      <c r="I217" s="1052"/>
      <c r="J217" s="1052"/>
      <c r="K217" s="1052"/>
      <c r="L217" s="1053"/>
    </row>
    <row r="218" spans="2:12" x14ac:dyDescent="0.25">
      <c r="B218" s="1051"/>
      <c r="C218" s="1052"/>
      <c r="D218" s="1052"/>
      <c r="E218" s="1052"/>
      <c r="F218" s="1052"/>
      <c r="G218" s="1053"/>
      <c r="H218" s="1051"/>
      <c r="I218" s="1052"/>
      <c r="J218" s="1052"/>
      <c r="K218" s="1052"/>
      <c r="L218" s="1053"/>
    </row>
    <row r="219" spans="2:12" x14ac:dyDescent="0.25">
      <c r="B219" s="1051"/>
      <c r="C219" s="1052"/>
      <c r="D219" s="1052"/>
      <c r="E219" s="1052"/>
      <c r="F219" s="1052"/>
      <c r="G219" s="1053"/>
      <c r="H219" s="1051"/>
      <c r="I219" s="1052"/>
      <c r="J219" s="1052"/>
      <c r="K219" s="1052"/>
      <c r="L219" s="1053"/>
    </row>
    <row r="220" spans="2:12" x14ac:dyDescent="0.25">
      <c r="B220" s="1051"/>
      <c r="C220" s="1052"/>
      <c r="D220" s="1052"/>
      <c r="E220" s="1052"/>
      <c r="F220" s="1052"/>
      <c r="G220" s="1053"/>
      <c r="H220" s="1051"/>
      <c r="I220" s="1052"/>
      <c r="J220" s="1052"/>
      <c r="K220" s="1052"/>
      <c r="L220" s="1053"/>
    </row>
    <row r="221" spans="2:12" x14ac:dyDescent="0.25">
      <c r="B221" s="1051"/>
      <c r="C221" s="1052"/>
      <c r="D221" s="1052"/>
      <c r="E221" s="1052"/>
      <c r="F221" s="1052"/>
      <c r="G221" s="1053"/>
      <c r="H221" s="1051"/>
      <c r="I221" s="1052"/>
      <c r="J221" s="1052"/>
      <c r="K221" s="1052"/>
      <c r="L221" s="1053"/>
    </row>
    <row r="222" spans="2:12" ht="24.75" customHeight="1" x14ac:dyDescent="0.25">
      <c r="B222" s="1051"/>
      <c r="C222" s="1052"/>
      <c r="D222" s="1052"/>
      <c r="E222" s="1052"/>
      <c r="F222" s="1052"/>
      <c r="G222" s="1053"/>
      <c r="H222" s="1051"/>
      <c r="I222" s="1052"/>
      <c r="J222" s="1052"/>
      <c r="K222" s="1052"/>
      <c r="L222" s="1053"/>
    </row>
    <row r="223" spans="2:12" ht="49.5" customHeight="1" x14ac:dyDescent="0.25">
      <c r="B223" s="1051"/>
      <c r="C223" s="1052"/>
      <c r="D223" s="1052"/>
      <c r="E223" s="1052"/>
      <c r="F223" s="1052"/>
      <c r="G223" s="1053"/>
      <c r="H223" s="1051"/>
      <c r="I223" s="1052"/>
      <c r="J223" s="1052"/>
      <c r="K223" s="1052"/>
      <c r="L223" s="1053"/>
    </row>
    <row r="224" spans="2:12" ht="75.75" customHeight="1" x14ac:dyDescent="0.25">
      <c r="B224" s="1051"/>
      <c r="C224" s="1052"/>
      <c r="D224" s="1052"/>
      <c r="E224" s="1052"/>
      <c r="F224" s="1052"/>
      <c r="G224" s="1053"/>
      <c r="H224" s="1051"/>
      <c r="I224" s="1052"/>
      <c r="J224" s="1052"/>
      <c r="K224" s="1052"/>
      <c r="L224" s="1053"/>
    </row>
    <row r="225" spans="2:12" x14ac:dyDescent="0.25">
      <c r="B225" s="1051"/>
      <c r="C225" s="1052"/>
      <c r="D225" s="1052"/>
      <c r="E225" s="1052"/>
      <c r="F225" s="1052"/>
      <c r="G225" s="1053"/>
      <c r="H225" s="1051"/>
      <c r="I225" s="1052"/>
      <c r="J225" s="1052"/>
      <c r="K225" s="1052"/>
      <c r="L225" s="1053"/>
    </row>
    <row r="226" spans="2:12" x14ac:dyDescent="0.25">
      <c r="B226" s="1051"/>
      <c r="C226" s="1052"/>
      <c r="D226" s="1052"/>
      <c r="E226" s="1052"/>
      <c r="F226" s="1052"/>
      <c r="G226" s="1053"/>
      <c r="H226" s="1051"/>
      <c r="I226" s="1052"/>
      <c r="J226" s="1052"/>
      <c r="K226" s="1052"/>
      <c r="L226" s="1053"/>
    </row>
    <row r="227" spans="2:12" x14ac:dyDescent="0.25">
      <c r="B227" s="1051"/>
      <c r="C227" s="1052"/>
      <c r="D227" s="1052"/>
      <c r="E227" s="1052"/>
      <c r="F227" s="1052"/>
      <c r="G227" s="1053"/>
      <c r="H227" s="1051"/>
      <c r="I227" s="1052"/>
      <c r="J227" s="1052"/>
      <c r="K227" s="1052"/>
      <c r="L227" s="1053"/>
    </row>
    <row r="228" spans="2:12" ht="39" customHeight="1" x14ac:dyDescent="0.25">
      <c r="B228" s="1057" t="s">
        <v>1377</v>
      </c>
      <c r="C228" s="1058"/>
      <c r="D228" s="1058"/>
      <c r="E228" s="1058"/>
      <c r="F228" s="1058"/>
      <c r="G228" s="1059"/>
      <c r="H228" s="1057" t="s">
        <v>1378</v>
      </c>
      <c r="I228" s="1058"/>
      <c r="J228" s="1058"/>
      <c r="K228" s="1058"/>
      <c r="L228" s="1059"/>
    </row>
    <row r="229" spans="2:12" ht="39" customHeight="1" thickBot="1" x14ac:dyDescent="0.3">
      <c r="B229" s="1060"/>
      <c r="C229" s="1061"/>
      <c r="D229" s="1061"/>
      <c r="E229" s="1061"/>
      <c r="F229" s="1061"/>
      <c r="G229" s="1062"/>
      <c r="H229" s="1060"/>
      <c r="I229" s="1061"/>
      <c r="J229" s="1061"/>
      <c r="K229" s="1061"/>
      <c r="L229" s="1062"/>
    </row>
    <row r="230" spans="2:12" ht="15.75" customHeight="1" x14ac:dyDescent="0.25">
      <c r="B230" s="1054" t="s">
        <v>455</v>
      </c>
      <c r="C230" s="1055"/>
      <c r="D230" s="1055"/>
      <c r="E230" s="1055"/>
      <c r="F230" s="1055"/>
      <c r="G230" s="1056"/>
      <c r="H230" s="1054" t="s">
        <v>454</v>
      </c>
      <c r="I230" s="1055"/>
      <c r="J230" s="1055"/>
      <c r="K230" s="1055"/>
      <c r="L230" s="1056"/>
    </row>
    <row r="231" spans="2:12" ht="15" customHeight="1" x14ac:dyDescent="0.25">
      <c r="B231" s="1051"/>
      <c r="C231" s="1052"/>
      <c r="D231" s="1052"/>
      <c r="E231" s="1052"/>
      <c r="F231" s="1052"/>
      <c r="G231" s="1053"/>
      <c r="H231" s="1051"/>
      <c r="I231" s="1052"/>
      <c r="J231" s="1052"/>
      <c r="K231" s="1052"/>
      <c r="L231" s="1053"/>
    </row>
    <row r="232" spans="2:12" ht="15" customHeight="1" x14ac:dyDescent="0.25">
      <c r="B232" s="1051"/>
      <c r="C232" s="1052"/>
      <c r="D232" s="1052"/>
      <c r="E232" s="1052"/>
      <c r="F232" s="1052"/>
      <c r="G232" s="1053"/>
      <c r="H232" s="1051"/>
      <c r="I232" s="1052"/>
      <c r="J232" s="1052"/>
      <c r="K232" s="1052"/>
      <c r="L232" s="1053"/>
    </row>
    <row r="233" spans="2:12" ht="15" customHeight="1" x14ac:dyDescent="0.25">
      <c r="B233" s="1051"/>
      <c r="C233" s="1052"/>
      <c r="D233" s="1052"/>
      <c r="E233" s="1052"/>
      <c r="F233" s="1052"/>
      <c r="G233" s="1053"/>
      <c r="H233" s="1051"/>
      <c r="I233" s="1052"/>
      <c r="J233" s="1052"/>
      <c r="K233" s="1052"/>
      <c r="L233" s="1053"/>
    </row>
    <row r="234" spans="2:12" ht="15" customHeight="1" x14ac:dyDescent="0.25">
      <c r="B234" s="1051"/>
      <c r="C234" s="1052"/>
      <c r="D234" s="1052"/>
      <c r="E234" s="1052"/>
      <c r="F234" s="1052"/>
      <c r="G234" s="1053"/>
      <c r="H234" s="1051"/>
      <c r="I234" s="1052"/>
      <c r="J234" s="1052"/>
      <c r="K234" s="1052"/>
      <c r="L234" s="1053"/>
    </row>
    <row r="235" spans="2:12" ht="15" customHeight="1" x14ac:dyDescent="0.25">
      <c r="B235" s="1051"/>
      <c r="C235" s="1052"/>
      <c r="D235" s="1052"/>
      <c r="E235" s="1052"/>
      <c r="F235" s="1052"/>
      <c r="G235" s="1053"/>
      <c r="H235" s="1051"/>
      <c r="I235" s="1052"/>
      <c r="J235" s="1052"/>
      <c r="K235" s="1052"/>
      <c r="L235" s="1053"/>
    </row>
    <row r="236" spans="2:12" ht="15" customHeight="1" x14ac:dyDescent="0.25">
      <c r="B236" s="1051"/>
      <c r="C236" s="1052"/>
      <c r="D236" s="1052"/>
      <c r="E236" s="1052"/>
      <c r="F236" s="1052"/>
      <c r="G236" s="1053"/>
      <c r="H236" s="1051"/>
      <c r="I236" s="1052"/>
      <c r="J236" s="1052"/>
      <c r="K236" s="1052"/>
      <c r="L236" s="1053"/>
    </row>
    <row r="237" spans="2:12" ht="15" customHeight="1" x14ac:dyDescent="0.25">
      <c r="B237" s="1051"/>
      <c r="C237" s="1052"/>
      <c r="D237" s="1052"/>
      <c r="E237" s="1052"/>
      <c r="F237" s="1052"/>
      <c r="G237" s="1053"/>
      <c r="H237" s="1051"/>
      <c r="I237" s="1052"/>
      <c r="J237" s="1052"/>
      <c r="K237" s="1052"/>
      <c r="L237" s="1053"/>
    </row>
    <row r="238" spans="2:12" ht="15" customHeight="1" x14ac:dyDescent="0.25">
      <c r="B238" s="1051"/>
      <c r="C238" s="1052"/>
      <c r="D238" s="1052"/>
      <c r="E238" s="1052"/>
      <c r="F238" s="1052"/>
      <c r="G238" s="1053"/>
      <c r="H238" s="1051"/>
      <c r="I238" s="1052"/>
      <c r="J238" s="1052"/>
      <c r="K238" s="1052"/>
      <c r="L238" s="1053"/>
    </row>
    <row r="239" spans="2:12" ht="70.5" customHeight="1" x14ac:dyDescent="0.25">
      <c r="B239" s="1051"/>
      <c r="C239" s="1052"/>
      <c r="D239" s="1052"/>
      <c r="E239" s="1052"/>
      <c r="F239" s="1052"/>
      <c r="G239" s="1053"/>
      <c r="H239" s="1051"/>
      <c r="I239" s="1052"/>
      <c r="J239" s="1052"/>
      <c r="K239" s="1052"/>
      <c r="L239" s="1053"/>
    </row>
    <row r="240" spans="2:12" ht="62.25" customHeight="1" x14ac:dyDescent="0.25">
      <c r="B240" s="1051"/>
      <c r="C240" s="1052"/>
      <c r="D240" s="1052"/>
      <c r="E240" s="1052"/>
      <c r="F240" s="1052"/>
      <c r="G240" s="1053"/>
      <c r="H240" s="1051"/>
      <c r="I240" s="1052"/>
      <c r="J240" s="1052"/>
      <c r="K240" s="1052"/>
      <c r="L240" s="1053"/>
    </row>
    <row r="241" spans="2:12" ht="15" customHeight="1" x14ac:dyDescent="0.25">
      <c r="B241" s="1051"/>
      <c r="C241" s="1052"/>
      <c r="D241" s="1052"/>
      <c r="E241" s="1052"/>
      <c r="F241" s="1052"/>
      <c r="G241" s="1053"/>
      <c r="H241" s="1051"/>
      <c r="I241" s="1052"/>
      <c r="J241" s="1052"/>
      <c r="K241" s="1052"/>
      <c r="L241" s="1053"/>
    </row>
    <row r="242" spans="2:12" ht="15" customHeight="1" x14ac:dyDescent="0.25">
      <c r="B242" s="1051"/>
      <c r="C242" s="1052"/>
      <c r="D242" s="1052"/>
      <c r="E242" s="1052"/>
      <c r="F242" s="1052"/>
      <c r="G242" s="1053"/>
      <c r="H242" s="1051"/>
      <c r="I242" s="1052"/>
      <c r="J242" s="1052"/>
      <c r="K242" s="1052"/>
      <c r="L242" s="1053"/>
    </row>
    <row r="243" spans="2:12" ht="15" customHeight="1" x14ac:dyDescent="0.25">
      <c r="B243" s="1051"/>
      <c r="C243" s="1052"/>
      <c r="D243" s="1052"/>
      <c r="E243" s="1052"/>
      <c r="F243" s="1052"/>
      <c r="G243" s="1053"/>
      <c r="H243" s="1051"/>
      <c r="I243" s="1052"/>
      <c r="J243" s="1052"/>
      <c r="K243" s="1052"/>
      <c r="L243" s="1053"/>
    </row>
    <row r="244" spans="2:12" ht="40.5" customHeight="1" x14ac:dyDescent="0.25">
      <c r="B244" s="891" t="s">
        <v>1379</v>
      </c>
      <c r="C244" s="892"/>
      <c r="D244" s="892"/>
      <c r="E244" s="892"/>
      <c r="F244" s="892"/>
      <c r="G244" s="893"/>
      <c r="H244" s="891" t="s">
        <v>1380</v>
      </c>
      <c r="I244" s="892"/>
      <c r="J244" s="892"/>
      <c r="K244" s="892"/>
      <c r="L244" s="893"/>
    </row>
    <row r="245" spans="2:12" ht="103.5" customHeight="1" thickBot="1" x14ac:dyDescent="0.3">
      <c r="B245" s="894"/>
      <c r="C245" s="895"/>
      <c r="D245" s="895"/>
      <c r="E245" s="895"/>
      <c r="F245" s="895"/>
      <c r="G245" s="896"/>
      <c r="H245" s="894"/>
      <c r="I245" s="895"/>
      <c r="J245" s="895"/>
      <c r="K245" s="895"/>
      <c r="L245" s="896"/>
    </row>
    <row r="246" spans="2:12" ht="15" customHeight="1" x14ac:dyDescent="0.25">
      <c r="B246" s="1051" t="s">
        <v>453</v>
      </c>
      <c r="C246" s="1052"/>
      <c r="D246" s="1052"/>
      <c r="E246" s="1052"/>
      <c r="F246" s="1052"/>
      <c r="G246" s="1053"/>
      <c r="H246" s="1054" t="s">
        <v>456</v>
      </c>
      <c r="I246" s="1055"/>
      <c r="J246" s="1055"/>
      <c r="K246" s="1055"/>
      <c r="L246" s="1056"/>
    </row>
    <row r="247" spans="2:12" ht="15" customHeight="1" x14ac:dyDescent="0.25">
      <c r="B247" s="1051"/>
      <c r="C247" s="1052"/>
      <c r="D247" s="1052"/>
      <c r="E247" s="1052"/>
      <c r="F247" s="1052"/>
      <c r="G247" s="1053"/>
      <c r="H247" s="1051"/>
      <c r="I247" s="1052"/>
      <c r="J247" s="1052"/>
      <c r="K247" s="1052"/>
      <c r="L247" s="1053"/>
    </row>
    <row r="248" spans="2:12" ht="15" customHeight="1" x14ac:dyDescent="0.25">
      <c r="B248" s="1051"/>
      <c r="C248" s="1052"/>
      <c r="D248" s="1052"/>
      <c r="E248" s="1052"/>
      <c r="F248" s="1052"/>
      <c r="G248" s="1053"/>
      <c r="H248" s="1051"/>
      <c r="I248" s="1052"/>
      <c r="J248" s="1052"/>
      <c r="K248" s="1052"/>
      <c r="L248" s="1053"/>
    </row>
    <row r="249" spans="2:12" ht="51" customHeight="1" x14ac:dyDescent="0.25">
      <c r="B249" s="1051"/>
      <c r="C249" s="1052"/>
      <c r="D249" s="1052"/>
      <c r="E249" s="1052"/>
      <c r="F249" s="1052"/>
      <c r="G249" s="1053"/>
      <c r="H249" s="1051"/>
      <c r="I249" s="1052"/>
      <c r="J249" s="1052"/>
      <c r="K249" s="1052"/>
      <c r="L249" s="1053"/>
    </row>
    <row r="250" spans="2:12" ht="15" customHeight="1" x14ac:dyDescent="0.25">
      <c r="B250" s="1051"/>
      <c r="C250" s="1052"/>
      <c r="D250" s="1052"/>
      <c r="E250" s="1052"/>
      <c r="F250" s="1052"/>
      <c r="G250" s="1053"/>
      <c r="H250" s="1051"/>
      <c r="I250" s="1052"/>
      <c r="J250" s="1052"/>
      <c r="K250" s="1052"/>
      <c r="L250" s="1053"/>
    </row>
    <row r="251" spans="2:12" ht="15" customHeight="1" x14ac:dyDescent="0.25">
      <c r="B251" s="1051"/>
      <c r="C251" s="1052"/>
      <c r="D251" s="1052"/>
      <c r="E251" s="1052"/>
      <c r="F251" s="1052"/>
      <c r="G251" s="1053"/>
      <c r="H251" s="1051"/>
      <c r="I251" s="1052"/>
      <c r="J251" s="1052"/>
      <c r="K251" s="1052"/>
      <c r="L251" s="1053"/>
    </row>
    <row r="252" spans="2:12" ht="15" customHeight="1" x14ac:dyDescent="0.25">
      <c r="B252" s="1051"/>
      <c r="C252" s="1052"/>
      <c r="D252" s="1052"/>
      <c r="E252" s="1052"/>
      <c r="F252" s="1052"/>
      <c r="G252" s="1053"/>
      <c r="H252" s="1051"/>
      <c r="I252" s="1052"/>
      <c r="J252" s="1052"/>
      <c r="K252" s="1052"/>
      <c r="L252" s="1053"/>
    </row>
    <row r="253" spans="2:12" ht="79.5" customHeight="1" x14ac:dyDescent="0.25">
      <c r="B253" s="1051"/>
      <c r="C253" s="1052"/>
      <c r="D253" s="1052"/>
      <c r="E253" s="1052"/>
      <c r="F253" s="1052"/>
      <c r="G253" s="1053"/>
      <c r="H253" s="1051"/>
      <c r="I253" s="1052"/>
      <c r="J253" s="1052"/>
      <c r="K253" s="1052"/>
      <c r="L253" s="1053"/>
    </row>
    <row r="254" spans="2:12" ht="15" customHeight="1" x14ac:dyDescent="0.25">
      <c r="B254" s="1051"/>
      <c r="C254" s="1052"/>
      <c r="D254" s="1052"/>
      <c r="E254" s="1052"/>
      <c r="F254" s="1052"/>
      <c r="G254" s="1053"/>
      <c r="H254" s="1051"/>
      <c r="I254" s="1052"/>
      <c r="J254" s="1052"/>
      <c r="K254" s="1052"/>
      <c r="L254" s="1053"/>
    </row>
    <row r="255" spans="2:12" ht="18.75" customHeight="1" x14ac:dyDescent="0.25">
      <c r="B255" s="1051"/>
      <c r="C255" s="1052"/>
      <c r="D255" s="1052"/>
      <c r="E255" s="1052"/>
      <c r="F255" s="1052"/>
      <c r="G255" s="1053"/>
      <c r="H255" s="1051"/>
      <c r="I255" s="1052"/>
      <c r="J255" s="1052"/>
      <c r="K255" s="1052"/>
      <c r="L255" s="1053"/>
    </row>
    <row r="256" spans="2:12" ht="15" customHeight="1" x14ac:dyDescent="0.25">
      <c r="B256" s="1051"/>
      <c r="C256" s="1052"/>
      <c r="D256" s="1052"/>
      <c r="E256" s="1052"/>
      <c r="F256" s="1052"/>
      <c r="G256" s="1053"/>
      <c r="H256" s="1051"/>
      <c r="I256" s="1052"/>
      <c r="J256" s="1052"/>
      <c r="K256" s="1052"/>
      <c r="L256" s="1053"/>
    </row>
    <row r="257" spans="2:12" ht="15" customHeight="1" x14ac:dyDescent="0.25">
      <c r="B257" s="1051"/>
      <c r="C257" s="1052"/>
      <c r="D257" s="1052"/>
      <c r="E257" s="1052"/>
      <c r="F257" s="1052"/>
      <c r="G257" s="1053"/>
      <c r="H257" s="1051"/>
      <c r="I257" s="1052"/>
      <c r="J257" s="1052"/>
      <c r="K257" s="1052"/>
      <c r="L257" s="1053"/>
    </row>
    <row r="258" spans="2:12" ht="15" customHeight="1" x14ac:dyDescent="0.25">
      <c r="B258" s="1051"/>
      <c r="C258" s="1052"/>
      <c r="D258" s="1052"/>
      <c r="E258" s="1052"/>
      <c r="F258" s="1052"/>
      <c r="G258" s="1053"/>
      <c r="H258" s="1051"/>
      <c r="I258" s="1052"/>
      <c r="J258" s="1052"/>
      <c r="K258" s="1052"/>
      <c r="L258" s="1053"/>
    </row>
    <row r="259" spans="2:12" ht="15" customHeight="1" x14ac:dyDescent="0.25">
      <c r="B259" s="1051"/>
      <c r="C259" s="1052"/>
      <c r="D259" s="1052"/>
      <c r="E259" s="1052"/>
      <c r="F259" s="1052"/>
      <c r="G259" s="1053"/>
      <c r="H259" s="1051"/>
      <c r="I259" s="1052"/>
      <c r="J259" s="1052"/>
      <c r="K259" s="1052"/>
      <c r="L259" s="1053"/>
    </row>
    <row r="260" spans="2:12" ht="86.25" customHeight="1" x14ac:dyDescent="0.25">
      <c r="B260" s="891" t="s">
        <v>1381</v>
      </c>
      <c r="C260" s="892"/>
      <c r="D260" s="892"/>
      <c r="E260" s="892"/>
      <c r="F260" s="892"/>
      <c r="G260" s="893"/>
      <c r="H260" s="891" t="s">
        <v>1382</v>
      </c>
      <c r="I260" s="892"/>
      <c r="J260" s="892"/>
      <c r="K260" s="892"/>
      <c r="L260" s="893"/>
    </row>
    <row r="261" spans="2:12" ht="60" customHeight="1" thickBot="1" x14ac:dyDescent="0.3">
      <c r="B261" s="894"/>
      <c r="C261" s="895"/>
      <c r="D261" s="895"/>
      <c r="E261" s="895"/>
      <c r="F261" s="895"/>
      <c r="G261" s="896"/>
      <c r="H261" s="894"/>
      <c r="I261" s="895"/>
      <c r="J261" s="895"/>
      <c r="K261" s="895"/>
      <c r="L261" s="896"/>
    </row>
    <row r="262" spans="2:12" x14ac:dyDescent="0.25">
      <c r="B262" s="1054" t="s">
        <v>455</v>
      </c>
      <c r="C262" s="1055"/>
      <c r="D262" s="1055"/>
      <c r="E262" s="1055"/>
      <c r="F262" s="1055"/>
      <c r="G262" s="1056"/>
      <c r="H262" s="1054" t="s">
        <v>456</v>
      </c>
      <c r="I262" s="1055"/>
      <c r="J262" s="1055"/>
      <c r="K262" s="1055"/>
      <c r="L262" s="1056"/>
    </row>
    <row r="263" spans="2:12" ht="87.75" customHeight="1" x14ac:dyDescent="0.25">
      <c r="B263" s="1051"/>
      <c r="C263" s="1052"/>
      <c r="D263" s="1052"/>
      <c r="E263" s="1052"/>
      <c r="F263" s="1052"/>
      <c r="G263" s="1053"/>
      <c r="H263" s="1051"/>
      <c r="I263" s="1052"/>
      <c r="J263" s="1052"/>
      <c r="K263" s="1052"/>
      <c r="L263" s="1053"/>
    </row>
    <row r="264" spans="2:12" x14ac:dyDescent="0.25">
      <c r="B264" s="1051"/>
      <c r="C264" s="1052"/>
      <c r="D264" s="1052"/>
      <c r="E264" s="1052"/>
      <c r="F264" s="1052"/>
      <c r="G264" s="1053"/>
      <c r="H264" s="1051"/>
      <c r="I264" s="1052"/>
      <c r="J264" s="1052"/>
      <c r="K264" s="1052"/>
      <c r="L264" s="1053"/>
    </row>
    <row r="265" spans="2:12" x14ac:dyDescent="0.25">
      <c r="B265" s="1051"/>
      <c r="C265" s="1052"/>
      <c r="D265" s="1052"/>
      <c r="E265" s="1052"/>
      <c r="F265" s="1052"/>
      <c r="G265" s="1053"/>
      <c r="H265" s="1051"/>
      <c r="I265" s="1052"/>
      <c r="J265" s="1052"/>
      <c r="K265" s="1052"/>
      <c r="L265" s="1053"/>
    </row>
    <row r="266" spans="2:12" x14ac:dyDescent="0.25">
      <c r="B266" s="1051"/>
      <c r="C266" s="1052"/>
      <c r="D266" s="1052"/>
      <c r="E266" s="1052"/>
      <c r="F266" s="1052"/>
      <c r="G266" s="1053"/>
      <c r="H266" s="1051"/>
      <c r="I266" s="1052"/>
      <c r="J266" s="1052"/>
      <c r="K266" s="1052"/>
      <c r="L266" s="1053"/>
    </row>
    <row r="267" spans="2:12" ht="48.75" customHeight="1" x14ac:dyDescent="0.25">
      <c r="B267" s="1051"/>
      <c r="C267" s="1052"/>
      <c r="D267" s="1052"/>
      <c r="E267" s="1052"/>
      <c r="F267" s="1052"/>
      <c r="G267" s="1053"/>
      <c r="H267" s="1051"/>
      <c r="I267" s="1052"/>
      <c r="J267" s="1052"/>
      <c r="K267" s="1052"/>
      <c r="L267" s="1053"/>
    </row>
    <row r="268" spans="2:12" x14ac:dyDescent="0.25">
      <c r="B268" s="1051"/>
      <c r="C268" s="1052"/>
      <c r="D268" s="1052"/>
      <c r="E268" s="1052"/>
      <c r="F268" s="1052"/>
      <c r="G268" s="1053"/>
      <c r="H268" s="1051"/>
      <c r="I268" s="1052"/>
      <c r="J268" s="1052"/>
      <c r="K268" s="1052"/>
      <c r="L268" s="1053"/>
    </row>
    <row r="269" spans="2:12" x14ac:dyDescent="0.25">
      <c r="B269" s="1051"/>
      <c r="C269" s="1052"/>
      <c r="D269" s="1052"/>
      <c r="E269" s="1052"/>
      <c r="F269" s="1052"/>
      <c r="G269" s="1053"/>
      <c r="H269" s="1051"/>
      <c r="I269" s="1052"/>
      <c r="J269" s="1052"/>
      <c r="K269" s="1052"/>
      <c r="L269" s="1053"/>
    </row>
    <row r="270" spans="2:12" x14ac:dyDescent="0.25">
      <c r="B270" s="1051"/>
      <c r="C270" s="1052"/>
      <c r="D270" s="1052"/>
      <c r="E270" s="1052"/>
      <c r="F270" s="1052"/>
      <c r="G270" s="1053"/>
      <c r="H270" s="1051"/>
      <c r="I270" s="1052"/>
      <c r="J270" s="1052"/>
      <c r="K270" s="1052"/>
      <c r="L270" s="1053"/>
    </row>
    <row r="271" spans="2:12" x14ac:dyDescent="0.25">
      <c r="B271" s="1051"/>
      <c r="C271" s="1052"/>
      <c r="D271" s="1052"/>
      <c r="E271" s="1052"/>
      <c r="F271" s="1052"/>
      <c r="G271" s="1053"/>
      <c r="H271" s="1051"/>
      <c r="I271" s="1052"/>
      <c r="J271" s="1052"/>
      <c r="K271" s="1052"/>
      <c r="L271" s="1053"/>
    </row>
    <row r="272" spans="2:12" x14ac:dyDescent="0.25">
      <c r="B272" s="1051"/>
      <c r="C272" s="1052"/>
      <c r="D272" s="1052"/>
      <c r="E272" s="1052"/>
      <c r="F272" s="1052"/>
      <c r="G272" s="1053"/>
      <c r="H272" s="1051"/>
      <c r="I272" s="1052"/>
      <c r="J272" s="1052"/>
      <c r="K272" s="1052"/>
      <c r="L272" s="1053"/>
    </row>
    <row r="273" spans="2:12" ht="54" customHeight="1" x14ac:dyDescent="0.25">
      <c r="B273" s="891" t="s">
        <v>1383</v>
      </c>
      <c r="C273" s="892"/>
      <c r="D273" s="892"/>
      <c r="E273" s="892"/>
      <c r="F273" s="892"/>
      <c r="G273" s="893"/>
      <c r="H273" s="891" t="s">
        <v>1384</v>
      </c>
      <c r="I273" s="892"/>
      <c r="J273" s="892"/>
      <c r="K273" s="892"/>
      <c r="L273" s="893"/>
    </row>
    <row r="274" spans="2:12" ht="54" customHeight="1" thickBot="1" x14ac:dyDescent="0.3">
      <c r="B274" s="894"/>
      <c r="C274" s="895"/>
      <c r="D274" s="895"/>
      <c r="E274" s="895"/>
      <c r="F274" s="895"/>
      <c r="G274" s="896"/>
      <c r="H274" s="894"/>
      <c r="I274" s="895"/>
      <c r="J274" s="895"/>
      <c r="K274" s="895"/>
      <c r="L274" s="896"/>
    </row>
    <row r="275" spans="2:12" ht="15.75" customHeight="1" x14ac:dyDescent="0.25">
      <c r="B275" s="1051" t="s">
        <v>453</v>
      </c>
      <c r="C275" s="1052"/>
      <c r="D275" s="1052"/>
      <c r="E275" s="1052"/>
      <c r="F275" s="1052"/>
      <c r="G275" s="1053"/>
      <c r="H275" s="1051" t="s">
        <v>454</v>
      </c>
      <c r="I275" s="1052"/>
      <c r="J275" s="1052"/>
      <c r="K275" s="1052"/>
      <c r="L275" s="1053"/>
    </row>
    <row r="276" spans="2:12" x14ac:dyDescent="0.25">
      <c r="B276" s="1051"/>
      <c r="C276" s="1052"/>
      <c r="D276" s="1052"/>
      <c r="E276" s="1052"/>
      <c r="F276" s="1052"/>
      <c r="G276" s="1053"/>
      <c r="H276" s="1051"/>
      <c r="I276" s="1052"/>
      <c r="J276" s="1052"/>
      <c r="K276" s="1052"/>
      <c r="L276" s="1053"/>
    </row>
    <row r="277" spans="2:12" x14ac:dyDescent="0.25">
      <c r="B277" s="1051"/>
      <c r="C277" s="1052"/>
      <c r="D277" s="1052"/>
      <c r="E277" s="1052"/>
      <c r="F277" s="1052"/>
      <c r="G277" s="1053"/>
      <c r="H277" s="1051"/>
      <c r="I277" s="1052"/>
      <c r="J277" s="1052"/>
      <c r="K277" s="1052"/>
      <c r="L277" s="1053"/>
    </row>
    <row r="278" spans="2:12" x14ac:dyDescent="0.25">
      <c r="B278" s="1051"/>
      <c r="C278" s="1052"/>
      <c r="D278" s="1052"/>
      <c r="E278" s="1052"/>
      <c r="F278" s="1052"/>
      <c r="G278" s="1053"/>
      <c r="H278" s="1051"/>
      <c r="I278" s="1052"/>
      <c r="J278" s="1052"/>
      <c r="K278" s="1052"/>
      <c r="L278" s="1053"/>
    </row>
    <row r="279" spans="2:12" x14ac:dyDescent="0.25">
      <c r="B279" s="1051"/>
      <c r="C279" s="1052"/>
      <c r="D279" s="1052"/>
      <c r="E279" s="1052"/>
      <c r="F279" s="1052"/>
      <c r="G279" s="1053"/>
      <c r="H279" s="1051"/>
      <c r="I279" s="1052"/>
      <c r="J279" s="1052"/>
      <c r="K279" s="1052"/>
      <c r="L279" s="1053"/>
    </row>
    <row r="280" spans="2:12" x14ac:dyDescent="0.25">
      <c r="B280" s="1051"/>
      <c r="C280" s="1052"/>
      <c r="D280" s="1052"/>
      <c r="E280" s="1052"/>
      <c r="F280" s="1052"/>
      <c r="G280" s="1053"/>
      <c r="H280" s="1051"/>
      <c r="I280" s="1052"/>
      <c r="J280" s="1052"/>
      <c r="K280" s="1052"/>
      <c r="L280" s="1053"/>
    </row>
    <row r="281" spans="2:12" x14ac:dyDescent="0.25">
      <c r="B281" s="1051"/>
      <c r="C281" s="1052"/>
      <c r="D281" s="1052"/>
      <c r="E281" s="1052"/>
      <c r="F281" s="1052"/>
      <c r="G281" s="1053"/>
      <c r="H281" s="1051"/>
      <c r="I281" s="1052"/>
      <c r="J281" s="1052"/>
      <c r="K281" s="1052"/>
      <c r="L281" s="1053"/>
    </row>
    <row r="282" spans="2:12" x14ac:dyDescent="0.25">
      <c r="B282" s="1051"/>
      <c r="C282" s="1052"/>
      <c r="D282" s="1052"/>
      <c r="E282" s="1052"/>
      <c r="F282" s="1052"/>
      <c r="G282" s="1053"/>
      <c r="H282" s="1051"/>
      <c r="I282" s="1052"/>
      <c r="J282" s="1052"/>
      <c r="K282" s="1052"/>
      <c r="L282" s="1053"/>
    </row>
    <row r="283" spans="2:12" x14ac:dyDescent="0.25">
      <c r="B283" s="1051"/>
      <c r="C283" s="1052"/>
      <c r="D283" s="1052"/>
      <c r="E283" s="1052"/>
      <c r="F283" s="1052"/>
      <c r="G283" s="1053"/>
      <c r="H283" s="1051"/>
      <c r="I283" s="1052"/>
      <c r="J283" s="1052"/>
      <c r="K283" s="1052"/>
      <c r="L283" s="1053"/>
    </row>
    <row r="284" spans="2:12" x14ac:dyDescent="0.25">
      <c r="B284" s="1051"/>
      <c r="C284" s="1052"/>
      <c r="D284" s="1052"/>
      <c r="E284" s="1052"/>
      <c r="F284" s="1052"/>
      <c r="G284" s="1053"/>
      <c r="H284" s="1051"/>
      <c r="I284" s="1052"/>
      <c r="J284" s="1052"/>
      <c r="K284" s="1052"/>
      <c r="L284" s="1053"/>
    </row>
    <row r="285" spans="2:12" x14ac:dyDescent="0.25">
      <c r="B285" s="1051"/>
      <c r="C285" s="1052"/>
      <c r="D285" s="1052"/>
      <c r="E285" s="1052"/>
      <c r="F285" s="1052"/>
      <c r="G285" s="1053"/>
      <c r="H285" s="1051"/>
      <c r="I285" s="1052"/>
      <c r="J285" s="1052"/>
      <c r="K285" s="1052"/>
      <c r="L285" s="1053"/>
    </row>
    <row r="286" spans="2:12" x14ac:dyDescent="0.25">
      <c r="B286" s="1051"/>
      <c r="C286" s="1052"/>
      <c r="D286" s="1052"/>
      <c r="E286" s="1052"/>
      <c r="F286" s="1052"/>
      <c r="G286" s="1053"/>
      <c r="H286" s="1051"/>
      <c r="I286" s="1052"/>
      <c r="J286" s="1052"/>
      <c r="K286" s="1052"/>
      <c r="L286" s="1053"/>
    </row>
    <row r="287" spans="2:12" x14ac:dyDescent="0.25">
      <c r="B287" s="1051"/>
      <c r="C287" s="1052"/>
      <c r="D287" s="1052"/>
      <c r="E287" s="1052"/>
      <c r="F287" s="1052"/>
      <c r="G287" s="1053"/>
      <c r="H287" s="1051"/>
      <c r="I287" s="1052"/>
      <c r="J287" s="1052"/>
      <c r="K287" s="1052"/>
      <c r="L287" s="1053"/>
    </row>
    <row r="288" spans="2:12" x14ac:dyDescent="0.25">
      <c r="B288" s="1051"/>
      <c r="C288" s="1052"/>
      <c r="D288" s="1052"/>
      <c r="E288" s="1052"/>
      <c r="F288" s="1052"/>
      <c r="G288" s="1053"/>
      <c r="H288" s="1051"/>
      <c r="I288" s="1052"/>
      <c r="J288" s="1052"/>
      <c r="K288" s="1052"/>
      <c r="L288" s="1053"/>
    </row>
    <row r="289" spans="2:12" ht="43.5" customHeight="1" x14ac:dyDescent="0.25">
      <c r="B289" s="891" t="s">
        <v>1385</v>
      </c>
      <c r="C289" s="892"/>
      <c r="D289" s="892"/>
      <c r="E289" s="892"/>
      <c r="F289" s="892"/>
      <c r="G289" s="893"/>
      <c r="H289" s="891" t="s">
        <v>1386</v>
      </c>
      <c r="I289" s="892"/>
      <c r="J289" s="892"/>
      <c r="K289" s="892"/>
      <c r="L289" s="893"/>
    </row>
    <row r="290" spans="2:12" ht="40.5" customHeight="1" thickBot="1" x14ac:dyDescent="0.3">
      <c r="B290" s="894"/>
      <c r="C290" s="895"/>
      <c r="D290" s="895"/>
      <c r="E290" s="895"/>
      <c r="F290" s="895"/>
      <c r="G290" s="896"/>
      <c r="H290" s="894"/>
      <c r="I290" s="895"/>
      <c r="J290" s="895"/>
      <c r="K290" s="895"/>
      <c r="L290" s="896"/>
    </row>
    <row r="291" spans="2:12" x14ac:dyDescent="0.25">
      <c r="B291" s="1054" t="s">
        <v>455</v>
      </c>
      <c r="C291" s="1055"/>
      <c r="D291" s="1055"/>
      <c r="E291" s="1055"/>
      <c r="F291" s="1055"/>
      <c r="G291" s="1056"/>
      <c r="H291" s="1054" t="s">
        <v>456</v>
      </c>
      <c r="I291" s="1055"/>
      <c r="J291" s="1055"/>
      <c r="K291" s="1055"/>
      <c r="L291" s="1056"/>
    </row>
    <row r="292" spans="2:12" ht="87.75" customHeight="1" x14ac:dyDescent="0.25">
      <c r="B292" s="1051"/>
      <c r="C292" s="1052"/>
      <c r="D292" s="1052"/>
      <c r="E292" s="1052"/>
      <c r="F292" s="1052"/>
      <c r="G292" s="1053"/>
      <c r="H292" s="1051"/>
      <c r="I292" s="1052"/>
      <c r="J292" s="1052"/>
      <c r="K292" s="1052"/>
      <c r="L292" s="1053"/>
    </row>
    <row r="293" spans="2:12" x14ac:dyDescent="0.25">
      <c r="B293" s="1051"/>
      <c r="C293" s="1052"/>
      <c r="D293" s="1052"/>
      <c r="E293" s="1052"/>
      <c r="F293" s="1052"/>
      <c r="G293" s="1053"/>
      <c r="H293" s="1051"/>
      <c r="I293" s="1052"/>
      <c r="J293" s="1052"/>
      <c r="K293" s="1052"/>
      <c r="L293" s="1053"/>
    </row>
    <row r="294" spans="2:12" x14ac:dyDescent="0.25">
      <c r="B294" s="1051"/>
      <c r="C294" s="1052"/>
      <c r="D294" s="1052"/>
      <c r="E294" s="1052"/>
      <c r="F294" s="1052"/>
      <c r="G294" s="1053"/>
      <c r="H294" s="1051"/>
      <c r="I294" s="1052"/>
      <c r="J294" s="1052"/>
      <c r="K294" s="1052"/>
      <c r="L294" s="1053"/>
    </row>
    <row r="295" spans="2:12" x14ac:dyDescent="0.25">
      <c r="B295" s="1051"/>
      <c r="C295" s="1052"/>
      <c r="D295" s="1052"/>
      <c r="E295" s="1052"/>
      <c r="F295" s="1052"/>
      <c r="G295" s="1053"/>
      <c r="H295" s="1051"/>
      <c r="I295" s="1052"/>
      <c r="J295" s="1052"/>
      <c r="K295" s="1052"/>
      <c r="L295" s="1053"/>
    </row>
    <row r="296" spans="2:12" ht="44.25" customHeight="1" x14ac:dyDescent="0.25">
      <c r="B296" s="1051"/>
      <c r="C296" s="1052"/>
      <c r="D296" s="1052"/>
      <c r="E296" s="1052"/>
      <c r="F296" s="1052"/>
      <c r="G296" s="1053"/>
      <c r="H296" s="1051"/>
      <c r="I296" s="1052"/>
      <c r="J296" s="1052"/>
      <c r="K296" s="1052"/>
      <c r="L296" s="1053"/>
    </row>
    <row r="297" spans="2:12" x14ac:dyDescent="0.25">
      <c r="B297" s="1051"/>
      <c r="C297" s="1052"/>
      <c r="D297" s="1052"/>
      <c r="E297" s="1052"/>
      <c r="F297" s="1052"/>
      <c r="G297" s="1053"/>
      <c r="H297" s="1051"/>
      <c r="I297" s="1052"/>
      <c r="J297" s="1052"/>
      <c r="K297" s="1052"/>
      <c r="L297" s="1053"/>
    </row>
    <row r="298" spans="2:12" x14ac:dyDescent="0.25">
      <c r="B298" s="1051"/>
      <c r="C298" s="1052"/>
      <c r="D298" s="1052"/>
      <c r="E298" s="1052"/>
      <c r="F298" s="1052"/>
      <c r="G298" s="1053"/>
      <c r="H298" s="1051"/>
      <c r="I298" s="1052"/>
      <c r="J298" s="1052"/>
      <c r="K298" s="1052"/>
      <c r="L298" s="1053"/>
    </row>
    <row r="299" spans="2:12" x14ac:dyDescent="0.25">
      <c r="B299" s="1051"/>
      <c r="C299" s="1052"/>
      <c r="D299" s="1052"/>
      <c r="E299" s="1052"/>
      <c r="F299" s="1052"/>
      <c r="G299" s="1053"/>
      <c r="H299" s="1051"/>
      <c r="I299" s="1052"/>
      <c r="J299" s="1052"/>
      <c r="K299" s="1052"/>
      <c r="L299" s="1053"/>
    </row>
    <row r="300" spans="2:12" x14ac:dyDescent="0.25">
      <c r="B300" s="1051"/>
      <c r="C300" s="1052"/>
      <c r="D300" s="1052"/>
      <c r="E300" s="1052"/>
      <c r="F300" s="1052"/>
      <c r="G300" s="1053"/>
      <c r="H300" s="1051"/>
      <c r="I300" s="1052"/>
      <c r="J300" s="1052"/>
      <c r="K300" s="1052"/>
      <c r="L300" s="1053"/>
    </row>
    <row r="301" spans="2:12" x14ac:dyDescent="0.25">
      <c r="B301" s="1051"/>
      <c r="C301" s="1052"/>
      <c r="D301" s="1052"/>
      <c r="E301" s="1052"/>
      <c r="F301" s="1052"/>
      <c r="G301" s="1053"/>
      <c r="H301" s="1051"/>
      <c r="I301" s="1052"/>
      <c r="J301" s="1052"/>
      <c r="K301" s="1052"/>
      <c r="L301" s="1053"/>
    </row>
    <row r="302" spans="2:12" x14ac:dyDescent="0.25">
      <c r="B302" s="1051"/>
      <c r="C302" s="1052"/>
      <c r="D302" s="1052"/>
      <c r="E302" s="1052"/>
      <c r="F302" s="1052"/>
      <c r="G302" s="1053"/>
      <c r="H302" s="1051"/>
      <c r="I302" s="1052"/>
      <c r="J302" s="1052"/>
      <c r="K302" s="1052"/>
      <c r="L302" s="1053"/>
    </row>
    <row r="303" spans="2:12" ht="11.25" customHeight="1" x14ac:dyDescent="0.25">
      <c r="B303" s="1051"/>
      <c r="C303" s="1052"/>
      <c r="D303" s="1052"/>
      <c r="E303" s="1052"/>
      <c r="F303" s="1052"/>
      <c r="G303" s="1053"/>
      <c r="H303" s="1051"/>
      <c r="I303" s="1052"/>
      <c r="J303" s="1052"/>
      <c r="K303" s="1052"/>
      <c r="L303" s="1053"/>
    </row>
    <row r="304" spans="2:12" x14ac:dyDescent="0.25">
      <c r="B304" s="1051"/>
      <c r="C304" s="1052"/>
      <c r="D304" s="1052"/>
      <c r="E304" s="1052"/>
      <c r="F304" s="1052"/>
      <c r="G304" s="1053"/>
      <c r="H304" s="1051"/>
      <c r="I304" s="1052"/>
      <c r="J304" s="1052"/>
      <c r="K304" s="1052"/>
      <c r="L304" s="1053"/>
    </row>
    <row r="305" spans="2:12" ht="66" customHeight="1" x14ac:dyDescent="0.25">
      <c r="B305" s="891" t="s">
        <v>1387</v>
      </c>
      <c r="C305" s="892"/>
      <c r="D305" s="892"/>
      <c r="E305" s="892"/>
      <c r="F305" s="892"/>
      <c r="G305" s="893"/>
      <c r="H305" s="891" t="s">
        <v>1388</v>
      </c>
      <c r="I305" s="892"/>
      <c r="J305" s="892"/>
      <c r="K305" s="892"/>
      <c r="L305" s="893"/>
    </row>
    <row r="306" spans="2:12" ht="66" customHeight="1" thickBot="1" x14ac:dyDescent="0.3">
      <c r="B306" s="894"/>
      <c r="C306" s="895"/>
      <c r="D306" s="895"/>
      <c r="E306" s="895"/>
      <c r="F306" s="895"/>
      <c r="G306" s="896"/>
      <c r="H306" s="894"/>
      <c r="I306" s="895"/>
      <c r="J306" s="895"/>
      <c r="K306" s="895"/>
      <c r="L306" s="896"/>
    </row>
    <row r="307" spans="2:12" x14ac:dyDescent="0.25">
      <c r="B307" s="1054" t="s">
        <v>455</v>
      </c>
      <c r="C307" s="1055"/>
      <c r="D307" s="1055"/>
      <c r="E307" s="1055"/>
      <c r="F307" s="1055"/>
      <c r="G307" s="1056"/>
      <c r="H307" s="1054" t="s">
        <v>456</v>
      </c>
      <c r="I307" s="1055"/>
      <c r="J307" s="1055"/>
      <c r="K307" s="1055"/>
      <c r="L307" s="1056"/>
    </row>
    <row r="308" spans="2:12" ht="87.75" customHeight="1" x14ac:dyDescent="0.25">
      <c r="B308" s="1051"/>
      <c r="C308" s="1052"/>
      <c r="D308" s="1052"/>
      <c r="E308" s="1052"/>
      <c r="F308" s="1052"/>
      <c r="G308" s="1053"/>
      <c r="H308" s="1051"/>
      <c r="I308" s="1052"/>
      <c r="J308" s="1052"/>
      <c r="K308" s="1052"/>
      <c r="L308" s="1053"/>
    </row>
    <row r="309" spans="2:12" x14ac:dyDescent="0.25">
      <c r="B309" s="1051"/>
      <c r="C309" s="1052"/>
      <c r="D309" s="1052"/>
      <c r="E309" s="1052"/>
      <c r="F309" s="1052"/>
      <c r="G309" s="1053"/>
      <c r="H309" s="1051"/>
      <c r="I309" s="1052"/>
      <c r="J309" s="1052"/>
      <c r="K309" s="1052"/>
      <c r="L309" s="1053"/>
    </row>
    <row r="310" spans="2:12" x14ac:dyDescent="0.25">
      <c r="B310" s="1051"/>
      <c r="C310" s="1052"/>
      <c r="D310" s="1052"/>
      <c r="E310" s="1052"/>
      <c r="F310" s="1052"/>
      <c r="G310" s="1053"/>
      <c r="H310" s="1051"/>
      <c r="I310" s="1052"/>
      <c r="J310" s="1052"/>
      <c r="K310" s="1052"/>
      <c r="L310" s="1053"/>
    </row>
    <row r="311" spans="2:12" x14ac:dyDescent="0.25">
      <c r="B311" s="1051"/>
      <c r="C311" s="1052"/>
      <c r="D311" s="1052"/>
      <c r="E311" s="1052"/>
      <c r="F311" s="1052"/>
      <c r="G311" s="1053"/>
      <c r="H311" s="1051"/>
      <c r="I311" s="1052"/>
      <c r="J311" s="1052"/>
      <c r="K311" s="1052"/>
      <c r="L311" s="1053"/>
    </row>
    <row r="312" spans="2:12" ht="48.75" customHeight="1" x14ac:dyDescent="0.25">
      <c r="B312" s="1051"/>
      <c r="C312" s="1052"/>
      <c r="D312" s="1052"/>
      <c r="E312" s="1052"/>
      <c r="F312" s="1052"/>
      <c r="G312" s="1053"/>
      <c r="H312" s="1051"/>
      <c r="I312" s="1052"/>
      <c r="J312" s="1052"/>
      <c r="K312" s="1052"/>
      <c r="L312" s="1053"/>
    </row>
    <row r="313" spans="2:12" x14ac:dyDescent="0.25">
      <c r="B313" s="1051"/>
      <c r="C313" s="1052"/>
      <c r="D313" s="1052"/>
      <c r="E313" s="1052"/>
      <c r="F313" s="1052"/>
      <c r="G313" s="1053"/>
      <c r="H313" s="1051"/>
      <c r="I313" s="1052"/>
      <c r="J313" s="1052"/>
      <c r="K313" s="1052"/>
      <c r="L313" s="1053"/>
    </row>
    <row r="314" spans="2:12" x14ac:dyDescent="0.25">
      <c r="B314" s="1051"/>
      <c r="C314" s="1052"/>
      <c r="D314" s="1052"/>
      <c r="E314" s="1052"/>
      <c r="F314" s="1052"/>
      <c r="G314" s="1053"/>
      <c r="H314" s="1051"/>
      <c r="I314" s="1052"/>
      <c r="J314" s="1052"/>
      <c r="K314" s="1052"/>
      <c r="L314" s="1053"/>
    </row>
    <row r="315" spans="2:12" x14ac:dyDescent="0.25">
      <c r="B315" s="1051"/>
      <c r="C315" s="1052"/>
      <c r="D315" s="1052"/>
      <c r="E315" s="1052"/>
      <c r="F315" s="1052"/>
      <c r="G315" s="1053"/>
      <c r="H315" s="1051"/>
      <c r="I315" s="1052"/>
      <c r="J315" s="1052"/>
      <c r="K315" s="1052"/>
      <c r="L315" s="1053"/>
    </row>
    <row r="316" spans="2:12" x14ac:dyDescent="0.25">
      <c r="B316" s="1051"/>
      <c r="C316" s="1052"/>
      <c r="D316" s="1052"/>
      <c r="E316" s="1052"/>
      <c r="F316" s="1052"/>
      <c r="G316" s="1053"/>
      <c r="H316" s="1051"/>
      <c r="I316" s="1052"/>
      <c r="J316" s="1052"/>
      <c r="K316" s="1052"/>
      <c r="L316" s="1053"/>
    </row>
    <row r="317" spans="2:12" x14ac:dyDescent="0.25">
      <c r="B317" s="1051"/>
      <c r="C317" s="1052"/>
      <c r="D317" s="1052"/>
      <c r="E317" s="1052"/>
      <c r="F317" s="1052"/>
      <c r="G317" s="1053"/>
      <c r="H317" s="1051"/>
      <c r="I317" s="1052"/>
      <c r="J317" s="1052"/>
      <c r="K317" s="1052"/>
      <c r="L317" s="1053"/>
    </row>
    <row r="318" spans="2:12" x14ac:dyDescent="0.25">
      <c r="B318" s="1051"/>
      <c r="C318" s="1052"/>
      <c r="D318" s="1052"/>
      <c r="E318" s="1052"/>
      <c r="F318" s="1052"/>
      <c r="G318" s="1053"/>
      <c r="H318" s="1051"/>
      <c r="I318" s="1052"/>
      <c r="J318" s="1052"/>
      <c r="K318" s="1052"/>
      <c r="L318" s="1053"/>
    </row>
    <row r="319" spans="2:12" x14ac:dyDescent="0.25">
      <c r="B319" s="1051"/>
      <c r="C319" s="1052"/>
      <c r="D319" s="1052"/>
      <c r="E319" s="1052"/>
      <c r="F319" s="1052"/>
      <c r="G319" s="1053"/>
      <c r="H319" s="1051"/>
      <c r="I319" s="1052"/>
      <c r="J319" s="1052"/>
      <c r="K319" s="1052"/>
      <c r="L319" s="1053"/>
    </row>
    <row r="320" spans="2:12" x14ac:dyDescent="0.25">
      <c r="B320" s="1051"/>
      <c r="C320" s="1052"/>
      <c r="D320" s="1052"/>
      <c r="E320" s="1052"/>
      <c r="F320" s="1052"/>
      <c r="G320" s="1053"/>
      <c r="H320" s="1051"/>
      <c r="I320" s="1052"/>
      <c r="J320" s="1052"/>
      <c r="K320" s="1052"/>
      <c r="L320" s="1053"/>
    </row>
    <row r="321" spans="2:12" ht="54" customHeight="1" x14ac:dyDescent="0.25">
      <c r="B321" s="891" t="s">
        <v>1389</v>
      </c>
      <c r="C321" s="892"/>
      <c r="D321" s="892"/>
      <c r="E321" s="892"/>
      <c r="F321" s="892"/>
      <c r="G321" s="893"/>
      <c r="H321" s="891" t="s">
        <v>1390</v>
      </c>
      <c r="I321" s="892"/>
      <c r="J321" s="892"/>
      <c r="K321" s="892"/>
      <c r="L321" s="893"/>
    </row>
    <row r="322" spans="2:12" ht="54" customHeight="1" thickBot="1" x14ac:dyDescent="0.3">
      <c r="B322" s="894"/>
      <c r="C322" s="895"/>
      <c r="D322" s="895"/>
      <c r="E322" s="895"/>
      <c r="F322" s="895"/>
      <c r="G322" s="896"/>
      <c r="H322" s="894"/>
      <c r="I322" s="895"/>
      <c r="J322" s="895"/>
      <c r="K322" s="895"/>
      <c r="L322" s="896"/>
    </row>
    <row r="323" spans="2:12" ht="15.75" customHeight="1" x14ac:dyDescent="0.25">
      <c r="B323" s="1051" t="s">
        <v>453</v>
      </c>
      <c r="C323" s="1052"/>
      <c r="D323" s="1052"/>
      <c r="E323" s="1052"/>
      <c r="F323" s="1052"/>
      <c r="G323" s="1053"/>
      <c r="H323" s="1051" t="s">
        <v>454</v>
      </c>
      <c r="I323" s="1052"/>
      <c r="J323" s="1052"/>
      <c r="K323" s="1052"/>
      <c r="L323" s="1053"/>
    </row>
    <row r="324" spans="2:12" x14ac:dyDescent="0.25">
      <c r="B324" s="1051"/>
      <c r="C324" s="1052"/>
      <c r="D324" s="1052"/>
      <c r="E324" s="1052"/>
      <c r="F324" s="1052"/>
      <c r="G324" s="1053"/>
      <c r="H324" s="1051"/>
      <c r="I324" s="1052"/>
      <c r="J324" s="1052"/>
      <c r="K324" s="1052"/>
      <c r="L324" s="1053"/>
    </row>
    <row r="325" spans="2:12" x14ac:dyDescent="0.25">
      <c r="B325" s="1051"/>
      <c r="C325" s="1052"/>
      <c r="D325" s="1052"/>
      <c r="E325" s="1052"/>
      <c r="F325" s="1052"/>
      <c r="G325" s="1053"/>
      <c r="H325" s="1051"/>
      <c r="I325" s="1052"/>
      <c r="J325" s="1052"/>
      <c r="K325" s="1052"/>
      <c r="L325" s="1053"/>
    </row>
    <row r="326" spans="2:12" x14ac:dyDescent="0.25">
      <c r="B326" s="1051"/>
      <c r="C326" s="1052"/>
      <c r="D326" s="1052"/>
      <c r="E326" s="1052"/>
      <c r="F326" s="1052"/>
      <c r="G326" s="1053"/>
      <c r="H326" s="1051"/>
      <c r="I326" s="1052"/>
      <c r="J326" s="1052"/>
      <c r="K326" s="1052"/>
      <c r="L326" s="1053"/>
    </row>
    <row r="327" spans="2:12" x14ac:dyDescent="0.25">
      <c r="B327" s="1051"/>
      <c r="C327" s="1052"/>
      <c r="D327" s="1052"/>
      <c r="E327" s="1052"/>
      <c r="F327" s="1052"/>
      <c r="G327" s="1053"/>
      <c r="H327" s="1051"/>
      <c r="I327" s="1052"/>
      <c r="J327" s="1052"/>
      <c r="K327" s="1052"/>
      <c r="L327" s="1053"/>
    </row>
    <row r="328" spans="2:12" x14ac:dyDescent="0.25">
      <c r="B328" s="1051"/>
      <c r="C328" s="1052"/>
      <c r="D328" s="1052"/>
      <c r="E328" s="1052"/>
      <c r="F328" s="1052"/>
      <c r="G328" s="1053"/>
      <c r="H328" s="1051"/>
      <c r="I328" s="1052"/>
      <c r="J328" s="1052"/>
      <c r="K328" s="1052"/>
      <c r="L328" s="1053"/>
    </row>
    <row r="329" spans="2:12" x14ac:dyDescent="0.25">
      <c r="B329" s="1051"/>
      <c r="C329" s="1052"/>
      <c r="D329" s="1052"/>
      <c r="E329" s="1052"/>
      <c r="F329" s="1052"/>
      <c r="G329" s="1053"/>
      <c r="H329" s="1051"/>
      <c r="I329" s="1052"/>
      <c r="J329" s="1052"/>
      <c r="K329" s="1052"/>
      <c r="L329" s="1053"/>
    </row>
    <row r="330" spans="2:12" x14ac:dyDescent="0.25">
      <c r="B330" s="1051"/>
      <c r="C330" s="1052"/>
      <c r="D330" s="1052"/>
      <c r="E330" s="1052"/>
      <c r="F330" s="1052"/>
      <c r="G330" s="1053"/>
      <c r="H330" s="1051"/>
      <c r="I330" s="1052"/>
      <c r="J330" s="1052"/>
      <c r="K330" s="1052"/>
      <c r="L330" s="1053"/>
    </row>
    <row r="331" spans="2:12" x14ac:dyDescent="0.25">
      <c r="B331" s="1051"/>
      <c r="C331" s="1052"/>
      <c r="D331" s="1052"/>
      <c r="E331" s="1052"/>
      <c r="F331" s="1052"/>
      <c r="G331" s="1053"/>
      <c r="H331" s="1051"/>
      <c r="I331" s="1052"/>
      <c r="J331" s="1052"/>
      <c r="K331" s="1052"/>
      <c r="L331" s="1053"/>
    </row>
    <row r="332" spans="2:12" x14ac:dyDescent="0.25">
      <c r="B332" s="1051"/>
      <c r="C332" s="1052"/>
      <c r="D332" s="1052"/>
      <c r="E332" s="1052"/>
      <c r="F332" s="1052"/>
      <c r="G332" s="1053"/>
      <c r="H332" s="1051"/>
      <c r="I332" s="1052"/>
      <c r="J332" s="1052"/>
      <c r="K332" s="1052"/>
      <c r="L332" s="1053"/>
    </row>
    <row r="333" spans="2:12" x14ac:dyDescent="0.25">
      <c r="B333" s="1051"/>
      <c r="C333" s="1052"/>
      <c r="D333" s="1052"/>
      <c r="E333" s="1052"/>
      <c r="F333" s="1052"/>
      <c r="G333" s="1053"/>
      <c r="H333" s="1051"/>
      <c r="I333" s="1052"/>
      <c r="J333" s="1052"/>
      <c r="K333" s="1052"/>
      <c r="L333" s="1053"/>
    </row>
    <row r="334" spans="2:12" x14ac:dyDescent="0.25">
      <c r="B334" s="1051"/>
      <c r="C334" s="1052"/>
      <c r="D334" s="1052"/>
      <c r="E334" s="1052"/>
      <c r="F334" s="1052"/>
      <c r="G334" s="1053"/>
      <c r="H334" s="1051"/>
      <c r="I334" s="1052"/>
      <c r="J334" s="1052"/>
      <c r="K334" s="1052"/>
      <c r="L334" s="1053"/>
    </row>
    <row r="335" spans="2:12" x14ac:dyDescent="0.25">
      <c r="B335" s="1051"/>
      <c r="C335" s="1052"/>
      <c r="D335" s="1052"/>
      <c r="E335" s="1052"/>
      <c r="F335" s="1052"/>
      <c r="G335" s="1053"/>
      <c r="H335" s="1051"/>
      <c r="I335" s="1052"/>
      <c r="J335" s="1052"/>
      <c r="K335" s="1052"/>
      <c r="L335" s="1053"/>
    </row>
    <row r="336" spans="2:12" x14ac:dyDescent="0.25">
      <c r="B336" s="1051"/>
      <c r="C336" s="1052"/>
      <c r="D336" s="1052"/>
      <c r="E336" s="1052"/>
      <c r="F336" s="1052"/>
      <c r="G336" s="1053"/>
      <c r="H336" s="1051"/>
      <c r="I336" s="1052"/>
      <c r="J336" s="1052"/>
      <c r="K336" s="1052"/>
      <c r="L336" s="1053"/>
    </row>
    <row r="337" spans="2:12" ht="70.5" customHeight="1" x14ac:dyDescent="0.25">
      <c r="B337" s="891" t="s">
        <v>1391</v>
      </c>
      <c r="C337" s="892"/>
      <c r="D337" s="892"/>
      <c r="E337" s="892"/>
      <c r="F337" s="892"/>
      <c r="G337" s="893"/>
      <c r="H337" s="891" t="s">
        <v>1392</v>
      </c>
      <c r="I337" s="892"/>
      <c r="J337" s="892"/>
      <c r="K337" s="892"/>
      <c r="L337" s="893"/>
    </row>
    <row r="338" spans="2:12" ht="46.5" customHeight="1" thickBot="1" x14ac:dyDescent="0.3">
      <c r="B338" s="894"/>
      <c r="C338" s="895"/>
      <c r="D338" s="895"/>
      <c r="E338" s="895"/>
      <c r="F338" s="895"/>
      <c r="G338" s="896"/>
      <c r="H338" s="894"/>
      <c r="I338" s="895"/>
      <c r="J338" s="895"/>
      <c r="K338" s="895"/>
      <c r="L338" s="896"/>
    </row>
    <row r="339" spans="2:12" ht="15.75" customHeight="1" x14ac:dyDescent="0.25">
      <c r="B339" s="1051" t="s">
        <v>453</v>
      </c>
      <c r="C339" s="1052"/>
      <c r="D339" s="1052"/>
      <c r="E339" s="1052"/>
      <c r="F339" s="1052"/>
      <c r="G339" s="1053"/>
      <c r="H339" s="1051" t="s">
        <v>454</v>
      </c>
      <c r="I339" s="1052"/>
      <c r="J339" s="1052"/>
      <c r="K339" s="1052"/>
      <c r="L339" s="1053"/>
    </row>
    <row r="340" spans="2:12" x14ac:dyDescent="0.25">
      <c r="B340" s="1051"/>
      <c r="C340" s="1052"/>
      <c r="D340" s="1052"/>
      <c r="E340" s="1052"/>
      <c r="F340" s="1052"/>
      <c r="G340" s="1053"/>
      <c r="H340" s="1051"/>
      <c r="I340" s="1052"/>
      <c r="J340" s="1052"/>
      <c r="K340" s="1052"/>
      <c r="L340" s="1053"/>
    </row>
    <row r="341" spans="2:12" x14ac:dyDescent="0.25">
      <c r="B341" s="1051"/>
      <c r="C341" s="1052"/>
      <c r="D341" s="1052"/>
      <c r="E341" s="1052"/>
      <c r="F341" s="1052"/>
      <c r="G341" s="1053"/>
      <c r="H341" s="1051"/>
      <c r="I341" s="1052"/>
      <c r="J341" s="1052"/>
      <c r="K341" s="1052"/>
      <c r="L341" s="1053"/>
    </row>
    <row r="342" spans="2:12" x14ac:dyDescent="0.25">
      <c r="B342" s="1051"/>
      <c r="C342" s="1052"/>
      <c r="D342" s="1052"/>
      <c r="E342" s="1052"/>
      <c r="F342" s="1052"/>
      <c r="G342" s="1053"/>
      <c r="H342" s="1051"/>
      <c r="I342" s="1052"/>
      <c r="J342" s="1052"/>
      <c r="K342" s="1052"/>
      <c r="L342" s="1053"/>
    </row>
    <row r="343" spans="2:12" x14ac:dyDescent="0.25">
      <c r="B343" s="1051"/>
      <c r="C343" s="1052"/>
      <c r="D343" s="1052"/>
      <c r="E343" s="1052"/>
      <c r="F343" s="1052"/>
      <c r="G343" s="1053"/>
      <c r="H343" s="1051"/>
      <c r="I343" s="1052"/>
      <c r="J343" s="1052"/>
      <c r="K343" s="1052"/>
      <c r="L343" s="1053"/>
    </row>
    <row r="344" spans="2:12" x14ac:dyDescent="0.25">
      <c r="B344" s="1051"/>
      <c r="C344" s="1052"/>
      <c r="D344" s="1052"/>
      <c r="E344" s="1052"/>
      <c r="F344" s="1052"/>
      <c r="G344" s="1053"/>
      <c r="H344" s="1051"/>
      <c r="I344" s="1052"/>
      <c r="J344" s="1052"/>
      <c r="K344" s="1052"/>
      <c r="L344" s="1053"/>
    </row>
    <row r="345" spans="2:12" ht="67.5" customHeight="1" x14ac:dyDescent="0.25">
      <c r="B345" s="1051"/>
      <c r="C345" s="1052"/>
      <c r="D345" s="1052"/>
      <c r="E345" s="1052"/>
      <c r="F345" s="1052"/>
      <c r="G345" s="1053"/>
      <c r="H345" s="1051"/>
      <c r="I345" s="1052"/>
      <c r="J345" s="1052"/>
      <c r="K345" s="1052"/>
      <c r="L345" s="1053"/>
    </row>
    <row r="346" spans="2:12" ht="63.75" customHeight="1" x14ac:dyDescent="0.25">
      <c r="B346" s="1051"/>
      <c r="C346" s="1052"/>
      <c r="D346" s="1052"/>
      <c r="E346" s="1052"/>
      <c r="F346" s="1052"/>
      <c r="G346" s="1053"/>
      <c r="H346" s="1051"/>
      <c r="I346" s="1052"/>
      <c r="J346" s="1052"/>
      <c r="K346" s="1052"/>
      <c r="L346" s="1053"/>
    </row>
    <row r="347" spans="2:12" x14ac:dyDescent="0.25">
      <c r="B347" s="1051"/>
      <c r="C347" s="1052"/>
      <c r="D347" s="1052"/>
      <c r="E347" s="1052"/>
      <c r="F347" s="1052"/>
      <c r="G347" s="1053"/>
      <c r="H347" s="1051"/>
      <c r="I347" s="1052"/>
      <c r="J347" s="1052"/>
      <c r="K347" s="1052"/>
      <c r="L347" s="1053"/>
    </row>
    <row r="348" spans="2:12" x14ac:dyDescent="0.25">
      <c r="B348" s="1051"/>
      <c r="C348" s="1052"/>
      <c r="D348" s="1052"/>
      <c r="E348" s="1052"/>
      <c r="F348" s="1052"/>
      <c r="G348" s="1053"/>
      <c r="H348" s="1051"/>
      <c r="I348" s="1052"/>
      <c r="J348" s="1052"/>
      <c r="K348" s="1052"/>
      <c r="L348" s="1053"/>
    </row>
    <row r="349" spans="2:12" x14ac:dyDescent="0.25">
      <c r="B349" s="1051"/>
      <c r="C349" s="1052"/>
      <c r="D349" s="1052"/>
      <c r="E349" s="1052"/>
      <c r="F349" s="1052"/>
      <c r="G349" s="1053"/>
      <c r="H349" s="1051"/>
      <c r="I349" s="1052"/>
      <c r="J349" s="1052"/>
      <c r="K349" s="1052"/>
      <c r="L349" s="1053"/>
    </row>
    <row r="350" spans="2:12" x14ac:dyDescent="0.25">
      <c r="B350" s="1051"/>
      <c r="C350" s="1052"/>
      <c r="D350" s="1052"/>
      <c r="E350" s="1052"/>
      <c r="F350" s="1052"/>
      <c r="G350" s="1053"/>
      <c r="H350" s="1051"/>
      <c r="I350" s="1052"/>
      <c r="J350" s="1052"/>
      <c r="K350" s="1052"/>
      <c r="L350" s="1053"/>
    </row>
    <row r="351" spans="2:12" x14ac:dyDescent="0.25">
      <c r="B351" s="1051"/>
      <c r="C351" s="1052"/>
      <c r="D351" s="1052"/>
      <c r="E351" s="1052"/>
      <c r="F351" s="1052"/>
      <c r="G351" s="1053"/>
      <c r="H351" s="1051"/>
      <c r="I351" s="1052"/>
      <c r="J351" s="1052"/>
      <c r="K351" s="1052"/>
      <c r="L351" s="1053"/>
    </row>
    <row r="352" spans="2:12" x14ac:dyDescent="0.25">
      <c r="B352" s="1051"/>
      <c r="C352" s="1052"/>
      <c r="D352" s="1052"/>
      <c r="E352" s="1052"/>
      <c r="F352" s="1052"/>
      <c r="G352" s="1053"/>
      <c r="H352" s="1051"/>
      <c r="I352" s="1052"/>
      <c r="J352" s="1052"/>
      <c r="K352" s="1052"/>
      <c r="L352" s="1053"/>
    </row>
    <row r="353" spans="2:12" ht="67.5" customHeight="1" x14ac:dyDescent="0.25">
      <c r="B353" s="891" t="s">
        <v>1393</v>
      </c>
      <c r="C353" s="892"/>
      <c r="D353" s="892"/>
      <c r="E353" s="892"/>
      <c r="F353" s="892"/>
      <c r="G353" s="893"/>
      <c r="H353" s="1063"/>
      <c r="I353" s="1064"/>
      <c r="J353" s="1064"/>
      <c r="K353" s="1064"/>
      <c r="L353" s="1065"/>
    </row>
    <row r="354" spans="2:12" ht="46.5" customHeight="1" thickBot="1" x14ac:dyDescent="0.3">
      <c r="B354" s="894"/>
      <c r="C354" s="895"/>
      <c r="D354" s="895"/>
      <c r="E354" s="895"/>
      <c r="F354" s="895"/>
      <c r="G354" s="896"/>
      <c r="H354" s="955"/>
      <c r="I354" s="1066"/>
      <c r="J354" s="1066"/>
      <c r="K354" s="1066"/>
      <c r="L354" s="1067"/>
    </row>
    <row r="355" spans="2:12" x14ac:dyDescent="0.25">
      <c r="B355" s="1051"/>
      <c r="C355" s="1052"/>
      <c r="D355" s="1052"/>
      <c r="E355" s="1052"/>
      <c r="F355" s="1052"/>
      <c r="G355" s="1053"/>
      <c r="H355" s="1054" t="s">
        <v>454</v>
      </c>
      <c r="I355" s="1055"/>
      <c r="J355" s="1055"/>
      <c r="K355" s="1055"/>
      <c r="L355" s="1056"/>
    </row>
    <row r="356" spans="2:12" x14ac:dyDescent="0.25">
      <c r="B356" s="1051"/>
      <c r="C356" s="1052"/>
      <c r="D356" s="1052"/>
      <c r="E356" s="1052"/>
      <c r="F356" s="1052"/>
      <c r="G356" s="1053"/>
      <c r="H356" s="1051"/>
      <c r="I356" s="1052"/>
      <c r="J356" s="1052"/>
      <c r="K356" s="1052"/>
      <c r="L356" s="1053"/>
    </row>
    <row r="357" spans="2:12" x14ac:dyDescent="0.25">
      <c r="B357" s="1051"/>
      <c r="C357" s="1052"/>
      <c r="D357" s="1052"/>
      <c r="E357" s="1052"/>
      <c r="F357" s="1052"/>
      <c r="G357" s="1053"/>
      <c r="H357" s="1051"/>
      <c r="I357" s="1052"/>
      <c r="J357" s="1052"/>
      <c r="K357" s="1052"/>
      <c r="L357" s="1053"/>
    </row>
    <row r="358" spans="2:12" x14ac:dyDescent="0.25">
      <c r="B358" s="1051"/>
      <c r="C358" s="1052"/>
      <c r="D358" s="1052"/>
      <c r="E358" s="1052"/>
      <c r="F358" s="1052"/>
      <c r="G358" s="1053"/>
      <c r="H358" s="1051"/>
      <c r="I358" s="1052"/>
      <c r="J358" s="1052"/>
      <c r="K358" s="1052"/>
      <c r="L358" s="1053"/>
    </row>
    <row r="359" spans="2:12" x14ac:dyDescent="0.25">
      <c r="B359" s="1051"/>
      <c r="C359" s="1052"/>
      <c r="D359" s="1052"/>
      <c r="E359" s="1052"/>
      <c r="F359" s="1052"/>
      <c r="G359" s="1053"/>
      <c r="H359" s="1051"/>
      <c r="I359" s="1052"/>
      <c r="J359" s="1052"/>
      <c r="K359" s="1052"/>
      <c r="L359" s="1053"/>
    </row>
    <row r="360" spans="2:12" x14ac:dyDescent="0.25">
      <c r="B360" s="1051"/>
      <c r="C360" s="1052"/>
      <c r="D360" s="1052"/>
      <c r="E360" s="1052"/>
      <c r="F360" s="1052"/>
      <c r="G360" s="1053"/>
      <c r="H360" s="1051"/>
      <c r="I360" s="1052"/>
      <c r="J360" s="1052"/>
      <c r="K360" s="1052"/>
      <c r="L360" s="1053"/>
    </row>
    <row r="361" spans="2:12" x14ac:dyDescent="0.25">
      <c r="B361" s="1051"/>
      <c r="C361" s="1052"/>
      <c r="D361" s="1052"/>
      <c r="E361" s="1052"/>
      <c r="F361" s="1052"/>
      <c r="G361" s="1053"/>
      <c r="H361" s="1051"/>
      <c r="I361" s="1052"/>
      <c r="J361" s="1052"/>
      <c r="K361" s="1052"/>
      <c r="L361" s="1053"/>
    </row>
    <row r="362" spans="2:12" x14ac:dyDescent="0.25">
      <c r="B362" s="1051"/>
      <c r="C362" s="1052"/>
      <c r="D362" s="1052"/>
      <c r="E362" s="1052"/>
      <c r="F362" s="1052"/>
      <c r="G362" s="1053"/>
      <c r="H362" s="1051"/>
      <c r="I362" s="1052"/>
      <c r="J362" s="1052"/>
      <c r="K362" s="1052"/>
      <c r="L362" s="1053"/>
    </row>
    <row r="363" spans="2:12" x14ac:dyDescent="0.25">
      <c r="B363" s="1051"/>
      <c r="C363" s="1052"/>
      <c r="D363" s="1052"/>
      <c r="E363" s="1052"/>
      <c r="F363" s="1052"/>
      <c r="G363" s="1053"/>
      <c r="H363" s="1051"/>
      <c r="I363" s="1052"/>
      <c r="J363" s="1052"/>
      <c r="K363" s="1052"/>
      <c r="L363" s="1053"/>
    </row>
    <row r="364" spans="2:12" x14ac:dyDescent="0.25">
      <c r="B364" s="1051"/>
      <c r="C364" s="1052"/>
      <c r="D364" s="1052"/>
      <c r="E364" s="1052"/>
      <c r="F364" s="1052"/>
      <c r="G364" s="1053"/>
      <c r="H364" s="1051"/>
      <c r="I364" s="1052"/>
      <c r="J364" s="1052"/>
      <c r="K364" s="1052"/>
      <c r="L364" s="1053"/>
    </row>
    <row r="365" spans="2:12" x14ac:dyDescent="0.25">
      <c r="B365" s="1051"/>
      <c r="C365" s="1052"/>
      <c r="D365" s="1052"/>
      <c r="E365" s="1052"/>
      <c r="F365" s="1052"/>
      <c r="G365" s="1053"/>
      <c r="H365" s="1051"/>
      <c r="I365" s="1052"/>
      <c r="J365" s="1052"/>
      <c r="K365" s="1052"/>
      <c r="L365" s="1053"/>
    </row>
    <row r="366" spans="2:12" x14ac:dyDescent="0.25">
      <c r="B366" s="1051"/>
      <c r="C366" s="1052"/>
      <c r="D366" s="1052"/>
      <c r="E366" s="1052"/>
      <c r="F366" s="1052"/>
      <c r="G366" s="1053"/>
      <c r="H366" s="1051"/>
      <c r="I366" s="1052"/>
      <c r="J366" s="1052"/>
      <c r="K366" s="1052"/>
      <c r="L366" s="1053"/>
    </row>
    <row r="367" spans="2:12" x14ac:dyDescent="0.25">
      <c r="B367" s="1051"/>
      <c r="C367" s="1052"/>
      <c r="D367" s="1052"/>
      <c r="E367" s="1052"/>
      <c r="F367" s="1052"/>
      <c r="G367" s="1053"/>
      <c r="H367" s="1051"/>
      <c r="I367" s="1052"/>
      <c r="J367" s="1052"/>
      <c r="K367" s="1052"/>
      <c r="L367" s="1053"/>
    </row>
    <row r="368" spans="2:12" x14ac:dyDescent="0.25">
      <c r="B368" s="1051"/>
      <c r="C368" s="1052"/>
      <c r="D368" s="1052"/>
      <c r="E368" s="1052"/>
      <c r="F368" s="1052"/>
      <c r="G368" s="1053"/>
      <c r="H368" s="1051"/>
      <c r="I368" s="1052"/>
      <c r="J368" s="1052"/>
      <c r="K368" s="1052"/>
      <c r="L368" s="1053"/>
    </row>
    <row r="369" spans="2:12" x14ac:dyDescent="0.25">
      <c r="B369" s="1063" t="s">
        <v>1394</v>
      </c>
      <c r="C369" s="1064"/>
      <c r="D369" s="1064"/>
      <c r="E369" s="1064"/>
      <c r="F369" s="1064"/>
      <c r="G369" s="1065"/>
      <c r="H369" s="1063" t="s">
        <v>1395</v>
      </c>
      <c r="I369" s="1064"/>
      <c r="J369" s="1064"/>
      <c r="K369" s="1064"/>
      <c r="L369" s="1065"/>
    </row>
    <row r="370" spans="2:12" ht="54.75" customHeight="1" thickBot="1" x14ac:dyDescent="0.3">
      <c r="B370" s="955"/>
      <c r="C370" s="1066"/>
      <c r="D370" s="1066"/>
      <c r="E370" s="1066"/>
      <c r="F370" s="1066"/>
      <c r="G370" s="1067"/>
      <c r="H370" s="955"/>
      <c r="I370" s="1066"/>
      <c r="J370" s="1066"/>
      <c r="K370" s="1066"/>
      <c r="L370" s="1067"/>
    </row>
    <row r="371" spans="2:12" x14ac:dyDescent="0.25">
      <c r="B371" s="1054" t="s">
        <v>453</v>
      </c>
      <c r="C371" s="1055"/>
      <c r="D371" s="1055"/>
      <c r="E371" s="1055"/>
      <c r="F371" s="1055"/>
      <c r="G371" s="1056"/>
      <c r="H371" s="1054" t="s">
        <v>454</v>
      </c>
      <c r="I371" s="1055"/>
      <c r="J371" s="1055"/>
      <c r="K371" s="1055"/>
      <c r="L371" s="1056"/>
    </row>
    <row r="372" spans="2:12" x14ac:dyDescent="0.25">
      <c r="B372" s="1051"/>
      <c r="C372" s="1052"/>
      <c r="D372" s="1052"/>
      <c r="E372" s="1052"/>
      <c r="F372" s="1052"/>
      <c r="G372" s="1053"/>
      <c r="H372" s="1051"/>
      <c r="I372" s="1052"/>
      <c r="J372" s="1052"/>
      <c r="K372" s="1052"/>
      <c r="L372" s="1053"/>
    </row>
    <row r="373" spans="2:12" x14ac:dyDescent="0.25">
      <c r="B373" s="1051"/>
      <c r="C373" s="1052"/>
      <c r="D373" s="1052"/>
      <c r="E373" s="1052"/>
      <c r="F373" s="1052"/>
      <c r="G373" s="1053"/>
      <c r="H373" s="1051"/>
      <c r="I373" s="1052"/>
      <c r="J373" s="1052"/>
      <c r="K373" s="1052"/>
      <c r="L373" s="1053"/>
    </row>
    <row r="374" spans="2:12" x14ac:dyDescent="0.25">
      <c r="B374" s="1051"/>
      <c r="C374" s="1052"/>
      <c r="D374" s="1052"/>
      <c r="E374" s="1052"/>
      <c r="F374" s="1052"/>
      <c r="G374" s="1053"/>
      <c r="H374" s="1051"/>
      <c r="I374" s="1052"/>
      <c r="J374" s="1052"/>
      <c r="K374" s="1052"/>
      <c r="L374" s="1053"/>
    </row>
    <row r="375" spans="2:12" x14ac:dyDescent="0.25">
      <c r="B375" s="1051"/>
      <c r="C375" s="1052"/>
      <c r="D375" s="1052"/>
      <c r="E375" s="1052"/>
      <c r="F375" s="1052"/>
      <c r="G375" s="1053"/>
      <c r="H375" s="1051"/>
      <c r="I375" s="1052"/>
      <c r="J375" s="1052"/>
      <c r="K375" s="1052"/>
      <c r="L375" s="1053"/>
    </row>
    <row r="376" spans="2:12" x14ac:dyDescent="0.25">
      <c r="B376" s="1051"/>
      <c r="C376" s="1052"/>
      <c r="D376" s="1052"/>
      <c r="E376" s="1052"/>
      <c r="F376" s="1052"/>
      <c r="G376" s="1053"/>
      <c r="H376" s="1051"/>
      <c r="I376" s="1052"/>
      <c r="J376" s="1052"/>
      <c r="K376" s="1052"/>
      <c r="L376" s="1053"/>
    </row>
    <row r="377" spans="2:12" x14ac:dyDescent="0.25">
      <c r="B377" s="1051"/>
      <c r="C377" s="1052"/>
      <c r="D377" s="1052"/>
      <c r="E377" s="1052"/>
      <c r="F377" s="1052"/>
      <c r="G377" s="1053"/>
      <c r="H377" s="1051"/>
      <c r="I377" s="1052"/>
      <c r="J377" s="1052"/>
      <c r="K377" s="1052"/>
      <c r="L377" s="1053"/>
    </row>
    <row r="378" spans="2:12" x14ac:dyDescent="0.25">
      <c r="B378" s="1051"/>
      <c r="C378" s="1052"/>
      <c r="D378" s="1052"/>
      <c r="E378" s="1052"/>
      <c r="F378" s="1052"/>
      <c r="G378" s="1053"/>
      <c r="H378" s="1051"/>
      <c r="I378" s="1052"/>
      <c r="J378" s="1052"/>
      <c r="K378" s="1052"/>
      <c r="L378" s="1053"/>
    </row>
    <row r="379" spans="2:12" x14ac:dyDescent="0.25">
      <c r="B379" s="1051"/>
      <c r="C379" s="1052"/>
      <c r="D379" s="1052"/>
      <c r="E379" s="1052"/>
      <c r="F379" s="1052"/>
      <c r="G379" s="1053"/>
      <c r="H379" s="1051"/>
      <c r="I379" s="1052"/>
      <c r="J379" s="1052"/>
      <c r="K379" s="1052"/>
      <c r="L379" s="1053"/>
    </row>
    <row r="380" spans="2:12" x14ac:dyDescent="0.25">
      <c r="B380" s="1051"/>
      <c r="C380" s="1052"/>
      <c r="D380" s="1052"/>
      <c r="E380" s="1052"/>
      <c r="F380" s="1052"/>
      <c r="G380" s="1053"/>
      <c r="H380" s="1051"/>
      <c r="I380" s="1052"/>
      <c r="J380" s="1052"/>
      <c r="K380" s="1052"/>
      <c r="L380" s="1053"/>
    </row>
    <row r="381" spans="2:12" x14ac:dyDescent="0.25">
      <c r="B381" s="1051"/>
      <c r="C381" s="1052"/>
      <c r="D381" s="1052"/>
      <c r="E381" s="1052"/>
      <c r="F381" s="1052"/>
      <c r="G381" s="1053"/>
      <c r="H381" s="1051"/>
      <c r="I381" s="1052"/>
      <c r="J381" s="1052"/>
      <c r="K381" s="1052"/>
      <c r="L381" s="1053"/>
    </row>
    <row r="382" spans="2:12" x14ac:dyDescent="0.25">
      <c r="B382" s="1051"/>
      <c r="C382" s="1052"/>
      <c r="D382" s="1052"/>
      <c r="E382" s="1052"/>
      <c r="F382" s="1052"/>
      <c r="G382" s="1053"/>
      <c r="H382" s="1051"/>
      <c r="I382" s="1052"/>
      <c r="J382" s="1052"/>
      <c r="K382" s="1052"/>
      <c r="L382" s="1053"/>
    </row>
    <row r="383" spans="2:12" x14ac:dyDescent="0.25">
      <c r="B383" s="1051"/>
      <c r="C383" s="1052"/>
      <c r="D383" s="1052"/>
      <c r="E383" s="1052"/>
      <c r="F383" s="1052"/>
      <c r="G383" s="1053"/>
      <c r="H383" s="1051"/>
      <c r="I383" s="1052"/>
      <c r="J383" s="1052"/>
      <c r="K383" s="1052"/>
      <c r="L383" s="1053"/>
    </row>
    <row r="384" spans="2:12" x14ac:dyDescent="0.25">
      <c r="B384" s="1051"/>
      <c r="C384" s="1052"/>
      <c r="D384" s="1052"/>
      <c r="E384" s="1052"/>
      <c r="F384" s="1052"/>
      <c r="G384" s="1053"/>
      <c r="H384" s="1051"/>
      <c r="I384" s="1052"/>
      <c r="J384" s="1052"/>
      <c r="K384" s="1052"/>
      <c r="L384" s="1053"/>
    </row>
    <row r="385" spans="2:12" x14ac:dyDescent="0.25">
      <c r="B385" s="1063" t="s">
        <v>1396</v>
      </c>
      <c r="C385" s="1064"/>
      <c r="D385" s="1064"/>
      <c r="E385" s="1064"/>
      <c r="F385" s="1064"/>
      <c r="G385" s="1065"/>
      <c r="H385" s="1063" t="s">
        <v>1397</v>
      </c>
      <c r="I385" s="1064"/>
      <c r="J385" s="1064"/>
      <c r="K385" s="1064"/>
      <c r="L385" s="1065"/>
    </row>
    <row r="386" spans="2:12" ht="67.5" customHeight="1" thickBot="1" x14ac:dyDescent="0.3">
      <c r="B386" s="955"/>
      <c r="C386" s="1066"/>
      <c r="D386" s="1066"/>
      <c r="E386" s="1066"/>
      <c r="F386" s="1066"/>
      <c r="G386" s="1067"/>
      <c r="H386" s="955"/>
      <c r="I386" s="1066"/>
      <c r="J386" s="1066"/>
      <c r="K386" s="1066"/>
      <c r="L386" s="1067"/>
    </row>
    <row r="387" spans="2:12" x14ac:dyDescent="0.25">
      <c r="B387" s="1051" t="s">
        <v>453</v>
      </c>
      <c r="C387" s="1052"/>
      <c r="D387" s="1052"/>
      <c r="E387" s="1052"/>
      <c r="F387" s="1052"/>
      <c r="G387" s="1053"/>
      <c r="H387" s="1054" t="s">
        <v>454</v>
      </c>
      <c r="I387" s="1055"/>
      <c r="J387" s="1055"/>
      <c r="K387" s="1055"/>
      <c r="L387" s="1056"/>
    </row>
    <row r="388" spans="2:12" x14ac:dyDescent="0.25">
      <c r="B388" s="1051"/>
      <c r="C388" s="1052"/>
      <c r="D388" s="1052"/>
      <c r="E388" s="1052"/>
      <c r="F388" s="1052"/>
      <c r="G388" s="1053"/>
      <c r="H388" s="1051"/>
      <c r="I388" s="1052"/>
      <c r="J388" s="1052"/>
      <c r="K388" s="1052"/>
      <c r="L388" s="1053"/>
    </row>
    <row r="389" spans="2:12" x14ac:dyDescent="0.25">
      <c r="B389" s="1051"/>
      <c r="C389" s="1052"/>
      <c r="D389" s="1052"/>
      <c r="E389" s="1052"/>
      <c r="F389" s="1052"/>
      <c r="G389" s="1053"/>
      <c r="H389" s="1051"/>
      <c r="I389" s="1052"/>
      <c r="J389" s="1052"/>
      <c r="K389" s="1052"/>
      <c r="L389" s="1053"/>
    </row>
    <row r="390" spans="2:12" x14ac:dyDescent="0.25">
      <c r="B390" s="1051"/>
      <c r="C390" s="1052"/>
      <c r="D390" s="1052"/>
      <c r="E390" s="1052"/>
      <c r="F390" s="1052"/>
      <c r="G390" s="1053"/>
      <c r="H390" s="1051"/>
      <c r="I390" s="1052"/>
      <c r="J390" s="1052"/>
      <c r="K390" s="1052"/>
      <c r="L390" s="1053"/>
    </row>
    <row r="391" spans="2:12" x14ac:dyDescent="0.25">
      <c r="B391" s="1051"/>
      <c r="C391" s="1052"/>
      <c r="D391" s="1052"/>
      <c r="E391" s="1052"/>
      <c r="F391" s="1052"/>
      <c r="G391" s="1053"/>
      <c r="H391" s="1051"/>
      <c r="I391" s="1052"/>
      <c r="J391" s="1052"/>
      <c r="K391" s="1052"/>
      <c r="L391" s="1053"/>
    </row>
    <row r="392" spans="2:12" x14ac:dyDescent="0.25">
      <c r="B392" s="1051"/>
      <c r="C392" s="1052"/>
      <c r="D392" s="1052"/>
      <c r="E392" s="1052"/>
      <c r="F392" s="1052"/>
      <c r="G392" s="1053"/>
      <c r="H392" s="1051"/>
      <c r="I392" s="1052"/>
      <c r="J392" s="1052"/>
      <c r="K392" s="1052"/>
      <c r="L392" s="1053"/>
    </row>
    <row r="393" spans="2:12" x14ac:dyDescent="0.25">
      <c r="B393" s="1051"/>
      <c r="C393" s="1052"/>
      <c r="D393" s="1052"/>
      <c r="E393" s="1052"/>
      <c r="F393" s="1052"/>
      <c r="G393" s="1053"/>
      <c r="H393" s="1051"/>
      <c r="I393" s="1052"/>
      <c r="J393" s="1052"/>
      <c r="K393" s="1052"/>
      <c r="L393" s="1053"/>
    </row>
    <row r="394" spans="2:12" x14ac:dyDescent="0.25">
      <c r="B394" s="1051"/>
      <c r="C394" s="1052"/>
      <c r="D394" s="1052"/>
      <c r="E394" s="1052"/>
      <c r="F394" s="1052"/>
      <c r="G394" s="1053"/>
      <c r="H394" s="1051"/>
      <c r="I394" s="1052"/>
      <c r="J394" s="1052"/>
      <c r="K394" s="1052"/>
      <c r="L394" s="1053"/>
    </row>
    <row r="395" spans="2:12" x14ac:dyDescent="0.25">
      <c r="B395" s="1051"/>
      <c r="C395" s="1052"/>
      <c r="D395" s="1052"/>
      <c r="E395" s="1052"/>
      <c r="F395" s="1052"/>
      <c r="G395" s="1053"/>
      <c r="H395" s="1051"/>
      <c r="I395" s="1052"/>
      <c r="J395" s="1052"/>
      <c r="K395" s="1052"/>
      <c r="L395" s="1053"/>
    </row>
    <row r="396" spans="2:12" x14ac:dyDescent="0.25">
      <c r="B396" s="1051"/>
      <c r="C396" s="1052"/>
      <c r="D396" s="1052"/>
      <c r="E396" s="1052"/>
      <c r="F396" s="1052"/>
      <c r="G396" s="1053"/>
      <c r="H396" s="1051"/>
      <c r="I396" s="1052"/>
      <c r="J396" s="1052"/>
      <c r="K396" s="1052"/>
      <c r="L396" s="1053"/>
    </row>
    <row r="397" spans="2:12" x14ac:dyDescent="0.25">
      <c r="B397" s="1051"/>
      <c r="C397" s="1052"/>
      <c r="D397" s="1052"/>
      <c r="E397" s="1052"/>
      <c r="F397" s="1052"/>
      <c r="G397" s="1053"/>
      <c r="H397" s="1051"/>
      <c r="I397" s="1052"/>
      <c r="J397" s="1052"/>
      <c r="K397" s="1052"/>
      <c r="L397" s="1053"/>
    </row>
    <row r="398" spans="2:12" x14ac:dyDescent="0.25">
      <c r="B398" s="1051"/>
      <c r="C398" s="1052"/>
      <c r="D398" s="1052"/>
      <c r="E398" s="1052"/>
      <c r="F398" s="1052"/>
      <c r="G398" s="1053"/>
      <c r="H398" s="1051"/>
      <c r="I398" s="1052"/>
      <c r="J398" s="1052"/>
      <c r="K398" s="1052"/>
      <c r="L398" s="1053"/>
    </row>
    <row r="399" spans="2:12" x14ac:dyDescent="0.25">
      <c r="B399" s="1051"/>
      <c r="C399" s="1052"/>
      <c r="D399" s="1052"/>
      <c r="E399" s="1052"/>
      <c r="F399" s="1052"/>
      <c r="G399" s="1053"/>
      <c r="H399" s="1051"/>
      <c r="I399" s="1052"/>
      <c r="J399" s="1052"/>
      <c r="K399" s="1052"/>
      <c r="L399" s="1053"/>
    </row>
    <row r="400" spans="2:12" x14ac:dyDescent="0.25">
      <c r="B400" s="1051"/>
      <c r="C400" s="1052"/>
      <c r="D400" s="1052"/>
      <c r="E400" s="1052"/>
      <c r="F400" s="1052"/>
      <c r="G400" s="1053"/>
      <c r="H400" s="1051"/>
      <c r="I400" s="1052"/>
      <c r="J400" s="1052"/>
      <c r="K400" s="1052"/>
      <c r="L400" s="1053"/>
    </row>
    <row r="401" spans="2:12" x14ac:dyDescent="0.25">
      <c r="B401" s="1063" t="s">
        <v>1398</v>
      </c>
      <c r="C401" s="1064"/>
      <c r="D401" s="1064"/>
      <c r="E401" s="1064"/>
      <c r="F401" s="1064"/>
      <c r="G401" s="1065"/>
      <c r="H401" s="1063" t="s">
        <v>1399</v>
      </c>
      <c r="I401" s="1064"/>
      <c r="J401" s="1064"/>
      <c r="K401" s="1064"/>
      <c r="L401" s="1065"/>
    </row>
    <row r="402" spans="2:12" ht="83.25" customHeight="1" thickBot="1" x14ac:dyDescent="0.3">
      <c r="B402" s="955"/>
      <c r="C402" s="1066"/>
      <c r="D402" s="1066"/>
      <c r="E402" s="1066"/>
      <c r="F402" s="1066"/>
      <c r="G402" s="1067"/>
      <c r="H402" s="955"/>
      <c r="I402" s="1066"/>
      <c r="J402" s="1066"/>
      <c r="K402" s="1066"/>
      <c r="L402" s="1067"/>
    </row>
    <row r="403" spans="2:12" x14ac:dyDescent="0.25">
      <c r="B403" s="1054" t="s">
        <v>453</v>
      </c>
      <c r="C403" s="1055"/>
      <c r="D403" s="1055"/>
      <c r="E403" s="1055"/>
      <c r="F403" s="1055"/>
      <c r="G403" s="1056"/>
      <c r="H403" s="1054" t="s">
        <v>454</v>
      </c>
      <c r="I403" s="1055"/>
      <c r="J403" s="1055"/>
      <c r="K403" s="1055"/>
      <c r="L403" s="1056"/>
    </row>
    <row r="404" spans="2:12" x14ac:dyDescent="0.25">
      <c r="B404" s="1051"/>
      <c r="C404" s="1052"/>
      <c r="D404" s="1052"/>
      <c r="E404" s="1052"/>
      <c r="F404" s="1052"/>
      <c r="G404" s="1053"/>
      <c r="H404" s="1051"/>
      <c r="I404" s="1052"/>
      <c r="J404" s="1052"/>
      <c r="K404" s="1052"/>
      <c r="L404" s="1053"/>
    </row>
    <row r="405" spans="2:12" x14ac:dyDescent="0.25">
      <c r="B405" s="1051"/>
      <c r="C405" s="1052"/>
      <c r="D405" s="1052"/>
      <c r="E405" s="1052"/>
      <c r="F405" s="1052"/>
      <c r="G405" s="1053"/>
      <c r="H405" s="1051"/>
      <c r="I405" s="1052"/>
      <c r="J405" s="1052"/>
      <c r="K405" s="1052"/>
      <c r="L405" s="1053"/>
    </row>
    <row r="406" spans="2:12" x14ac:dyDescent="0.25">
      <c r="B406" s="1051"/>
      <c r="C406" s="1052"/>
      <c r="D406" s="1052"/>
      <c r="E406" s="1052"/>
      <c r="F406" s="1052"/>
      <c r="G406" s="1053"/>
      <c r="H406" s="1051"/>
      <c r="I406" s="1052"/>
      <c r="J406" s="1052"/>
      <c r="K406" s="1052"/>
      <c r="L406" s="1053"/>
    </row>
    <row r="407" spans="2:12" x14ac:dyDescent="0.25">
      <c r="B407" s="1051"/>
      <c r="C407" s="1052"/>
      <c r="D407" s="1052"/>
      <c r="E407" s="1052"/>
      <c r="F407" s="1052"/>
      <c r="G407" s="1053"/>
      <c r="H407" s="1051"/>
      <c r="I407" s="1052"/>
      <c r="J407" s="1052"/>
      <c r="K407" s="1052"/>
      <c r="L407" s="1053"/>
    </row>
    <row r="408" spans="2:12" x14ac:dyDescent="0.25">
      <c r="B408" s="1051"/>
      <c r="C408" s="1052"/>
      <c r="D408" s="1052"/>
      <c r="E408" s="1052"/>
      <c r="F408" s="1052"/>
      <c r="G408" s="1053"/>
      <c r="H408" s="1051"/>
      <c r="I408" s="1052"/>
      <c r="J408" s="1052"/>
      <c r="K408" s="1052"/>
      <c r="L408" s="1053"/>
    </row>
    <row r="409" spans="2:12" x14ac:dyDescent="0.25">
      <c r="B409" s="1051"/>
      <c r="C409" s="1052"/>
      <c r="D409" s="1052"/>
      <c r="E409" s="1052"/>
      <c r="F409" s="1052"/>
      <c r="G409" s="1053"/>
      <c r="H409" s="1051"/>
      <c r="I409" s="1052"/>
      <c r="J409" s="1052"/>
      <c r="K409" s="1052"/>
      <c r="L409" s="1053"/>
    </row>
    <row r="410" spans="2:12" x14ac:dyDescent="0.25">
      <c r="B410" s="1051"/>
      <c r="C410" s="1052"/>
      <c r="D410" s="1052"/>
      <c r="E410" s="1052"/>
      <c r="F410" s="1052"/>
      <c r="G410" s="1053"/>
      <c r="H410" s="1051"/>
      <c r="I410" s="1052"/>
      <c r="J410" s="1052"/>
      <c r="K410" s="1052"/>
      <c r="L410" s="1053"/>
    </row>
    <row r="411" spans="2:12" x14ac:dyDescent="0.25">
      <c r="B411" s="1051"/>
      <c r="C411" s="1052"/>
      <c r="D411" s="1052"/>
      <c r="E411" s="1052"/>
      <c r="F411" s="1052"/>
      <c r="G411" s="1053"/>
      <c r="H411" s="1051"/>
      <c r="I411" s="1052"/>
      <c r="J411" s="1052"/>
      <c r="K411" s="1052"/>
      <c r="L411" s="1053"/>
    </row>
    <row r="412" spans="2:12" x14ac:dyDescent="0.25">
      <c r="B412" s="1051"/>
      <c r="C412" s="1052"/>
      <c r="D412" s="1052"/>
      <c r="E412" s="1052"/>
      <c r="F412" s="1052"/>
      <c r="G412" s="1053"/>
      <c r="H412" s="1051"/>
      <c r="I412" s="1052"/>
      <c r="J412" s="1052"/>
      <c r="K412" s="1052"/>
      <c r="L412" s="1053"/>
    </row>
    <row r="413" spans="2:12" x14ac:dyDescent="0.25">
      <c r="B413" s="1051"/>
      <c r="C413" s="1052"/>
      <c r="D413" s="1052"/>
      <c r="E413" s="1052"/>
      <c r="F413" s="1052"/>
      <c r="G413" s="1053"/>
      <c r="H413" s="1051"/>
      <c r="I413" s="1052"/>
      <c r="J413" s="1052"/>
      <c r="K413" s="1052"/>
      <c r="L413" s="1053"/>
    </row>
    <row r="414" spans="2:12" x14ac:dyDescent="0.25">
      <c r="B414" s="1051"/>
      <c r="C414" s="1052"/>
      <c r="D414" s="1052"/>
      <c r="E414" s="1052"/>
      <c r="F414" s="1052"/>
      <c r="G414" s="1053"/>
      <c r="H414" s="1051"/>
      <c r="I414" s="1052"/>
      <c r="J414" s="1052"/>
      <c r="K414" s="1052"/>
      <c r="L414" s="1053"/>
    </row>
    <row r="415" spans="2:12" x14ac:dyDescent="0.25">
      <c r="B415" s="1051"/>
      <c r="C415" s="1052"/>
      <c r="D415" s="1052"/>
      <c r="E415" s="1052"/>
      <c r="F415" s="1052"/>
      <c r="G415" s="1053"/>
      <c r="H415" s="1051"/>
      <c r="I415" s="1052"/>
      <c r="J415" s="1052"/>
      <c r="K415" s="1052"/>
      <c r="L415" s="1053"/>
    </row>
    <row r="416" spans="2:12" x14ac:dyDescent="0.25">
      <c r="B416" s="1051"/>
      <c r="C416" s="1052"/>
      <c r="D416" s="1052"/>
      <c r="E416" s="1052"/>
      <c r="F416" s="1052"/>
      <c r="G416" s="1053"/>
      <c r="H416" s="1051"/>
      <c r="I416" s="1052"/>
      <c r="J416" s="1052"/>
      <c r="K416" s="1052"/>
      <c r="L416" s="1053"/>
    </row>
    <row r="417" spans="2:12" x14ac:dyDescent="0.25">
      <c r="B417" s="1063" t="s">
        <v>1400</v>
      </c>
      <c r="C417" s="1064"/>
      <c r="D417" s="1064"/>
      <c r="E417" s="1064"/>
      <c r="F417" s="1064"/>
      <c r="G417" s="1065"/>
      <c r="H417" s="1063" t="s">
        <v>1401</v>
      </c>
      <c r="I417" s="1064"/>
      <c r="J417" s="1064"/>
      <c r="K417" s="1064"/>
      <c r="L417" s="1065"/>
    </row>
    <row r="418" spans="2:12" ht="76.5" customHeight="1" thickBot="1" x14ac:dyDescent="0.3">
      <c r="B418" s="955"/>
      <c r="C418" s="1066"/>
      <c r="D418" s="1066"/>
      <c r="E418" s="1066"/>
      <c r="F418" s="1066"/>
      <c r="G418" s="1067"/>
      <c r="H418" s="955"/>
      <c r="I418" s="1066"/>
      <c r="J418" s="1066"/>
      <c r="K418" s="1066"/>
      <c r="L418" s="1067"/>
    </row>
    <row r="419" spans="2:12" x14ac:dyDescent="0.25">
      <c r="B419" s="1051" t="s">
        <v>453</v>
      </c>
      <c r="C419" s="1052"/>
      <c r="D419" s="1052"/>
      <c r="E419" s="1052"/>
      <c r="F419" s="1052"/>
      <c r="G419" s="1053"/>
      <c r="H419" s="1051" t="s">
        <v>454</v>
      </c>
      <c r="I419" s="1052"/>
      <c r="J419" s="1052"/>
      <c r="K419" s="1052"/>
      <c r="L419" s="1053"/>
    </row>
    <row r="420" spans="2:12" x14ac:dyDescent="0.25">
      <c r="B420" s="1051"/>
      <c r="C420" s="1052"/>
      <c r="D420" s="1052"/>
      <c r="E420" s="1052"/>
      <c r="F420" s="1052"/>
      <c r="G420" s="1053"/>
      <c r="H420" s="1051"/>
      <c r="I420" s="1052"/>
      <c r="J420" s="1052"/>
      <c r="K420" s="1052"/>
      <c r="L420" s="1053"/>
    </row>
    <row r="421" spans="2:12" x14ac:dyDescent="0.25">
      <c r="B421" s="1051"/>
      <c r="C421" s="1052"/>
      <c r="D421" s="1052"/>
      <c r="E421" s="1052"/>
      <c r="F421" s="1052"/>
      <c r="G421" s="1053"/>
      <c r="H421" s="1051"/>
      <c r="I421" s="1052"/>
      <c r="J421" s="1052"/>
      <c r="K421" s="1052"/>
      <c r="L421" s="1053"/>
    </row>
    <row r="422" spans="2:12" x14ac:dyDescent="0.25">
      <c r="B422" s="1051"/>
      <c r="C422" s="1052"/>
      <c r="D422" s="1052"/>
      <c r="E422" s="1052"/>
      <c r="F422" s="1052"/>
      <c r="G422" s="1053"/>
      <c r="H422" s="1051"/>
      <c r="I422" s="1052"/>
      <c r="J422" s="1052"/>
      <c r="K422" s="1052"/>
      <c r="L422" s="1053"/>
    </row>
    <row r="423" spans="2:12" x14ac:dyDescent="0.25">
      <c r="B423" s="1051"/>
      <c r="C423" s="1052"/>
      <c r="D423" s="1052"/>
      <c r="E423" s="1052"/>
      <c r="F423" s="1052"/>
      <c r="G423" s="1053"/>
      <c r="H423" s="1051"/>
      <c r="I423" s="1052"/>
      <c r="J423" s="1052"/>
      <c r="K423" s="1052"/>
      <c r="L423" s="1053"/>
    </row>
    <row r="424" spans="2:12" x14ac:dyDescent="0.25">
      <c r="B424" s="1051"/>
      <c r="C424" s="1052"/>
      <c r="D424" s="1052"/>
      <c r="E424" s="1052"/>
      <c r="F424" s="1052"/>
      <c r="G424" s="1053"/>
      <c r="H424" s="1051"/>
      <c r="I424" s="1052"/>
      <c r="J424" s="1052"/>
      <c r="K424" s="1052"/>
      <c r="L424" s="1053"/>
    </row>
    <row r="425" spans="2:12" x14ac:dyDescent="0.25">
      <c r="B425" s="1051"/>
      <c r="C425" s="1052"/>
      <c r="D425" s="1052"/>
      <c r="E425" s="1052"/>
      <c r="F425" s="1052"/>
      <c r="G425" s="1053"/>
      <c r="H425" s="1051"/>
      <c r="I425" s="1052"/>
      <c r="J425" s="1052"/>
      <c r="K425" s="1052"/>
      <c r="L425" s="1053"/>
    </row>
    <row r="426" spans="2:12" x14ac:dyDescent="0.25">
      <c r="B426" s="1051"/>
      <c r="C426" s="1052"/>
      <c r="D426" s="1052"/>
      <c r="E426" s="1052"/>
      <c r="F426" s="1052"/>
      <c r="G426" s="1053"/>
      <c r="H426" s="1051"/>
      <c r="I426" s="1052"/>
      <c r="J426" s="1052"/>
      <c r="K426" s="1052"/>
      <c r="L426" s="1053"/>
    </row>
    <row r="427" spans="2:12" x14ac:dyDescent="0.25">
      <c r="B427" s="1051"/>
      <c r="C427" s="1052"/>
      <c r="D427" s="1052"/>
      <c r="E427" s="1052"/>
      <c r="F427" s="1052"/>
      <c r="G427" s="1053"/>
      <c r="H427" s="1051"/>
      <c r="I427" s="1052"/>
      <c r="J427" s="1052"/>
      <c r="K427" s="1052"/>
      <c r="L427" s="1053"/>
    </row>
    <row r="428" spans="2:12" x14ac:dyDescent="0.25">
      <c r="B428" s="1051"/>
      <c r="C428" s="1052"/>
      <c r="D428" s="1052"/>
      <c r="E428" s="1052"/>
      <c r="F428" s="1052"/>
      <c r="G428" s="1053"/>
      <c r="H428" s="1051"/>
      <c r="I428" s="1052"/>
      <c r="J428" s="1052"/>
      <c r="K428" s="1052"/>
      <c r="L428" s="1053"/>
    </row>
    <row r="429" spans="2:12" x14ac:dyDescent="0.25">
      <c r="B429" s="1051"/>
      <c r="C429" s="1052"/>
      <c r="D429" s="1052"/>
      <c r="E429" s="1052"/>
      <c r="F429" s="1052"/>
      <c r="G429" s="1053"/>
      <c r="H429" s="1051"/>
      <c r="I429" s="1052"/>
      <c r="J429" s="1052"/>
      <c r="K429" s="1052"/>
      <c r="L429" s="1053"/>
    </row>
    <row r="430" spans="2:12" x14ac:dyDescent="0.25">
      <c r="B430" s="1051"/>
      <c r="C430" s="1052"/>
      <c r="D430" s="1052"/>
      <c r="E430" s="1052"/>
      <c r="F430" s="1052"/>
      <c r="G430" s="1053"/>
      <c r="H430" s="1051"/>
      <c r="I430" s="1052"/>
      <c r="J430" s="1052"/>
      <c r="K430" s="1052"/>
      <c r="L430" s="1053"/>
    </row>
    <row r="431" spans="2:12" x14ac:dyDescent="0.25">
      <c r="B431" s="1051"/>
      <c r="C431" s="1052"/>
      <c r="D431" s="1052"/>
      <c r="E431" s="1052"/>
      <c r="F431" s="1052"/>
      <c r="G431" s="1053"/>
      <c r="H431" s="1051"/>
      <c r="I431" s="1052"/>
      <c r="J431" s="1052"/>
      <c r="K431" s="1052"/>
      <c r="L431" s="1053"/>
    </row>
    <row r="432" spans="2:12" x14ac:dyDescent="0.25">
      <c r="B432" s="1051"/>
      <c r="C432" s="1052"/>
      <c r="D432" s="1052"/>
      <c r="E432" s="1052"/>
      <c r="F432" s="1052"/>
      <c r="G432" s="1053"/>
      <c r="H432" s="1051"/>
      <c r="I432" s="1052"/>
      <c r="J432" s="1052"/>
      <c r="K432" s="1052"/>
      <c r="L432" s="1053"/>
    </row>
    <row r="433" spans="2:12" x14ac:dyDescent="0.25">
      <c r="B433" s="1068" t="s">
        <v>1402</v>
      </c>
      <c r="C433" s="1069"/>
      <c r="D433" s="1069"/>
      <c r="E433" s="1069"/>
      <c r="F433" s="1069"/>
      <c r="G433" s="1070"/>
      <c r="H433" s="1068" t="s">
        <v>1403</v>
      </c>
      <c r="I433" s="1069"/>
      <c r="J433" s="1069"/>
      <c r="K433" s="1069"/>
      <c r="L433" s="1070"/>
    </row>
    <row r="434" spans="2:12" ht="51.75" customHeight="1" thickBot="1" x14ac:dyDescent="0.3">
      <c r="B434" s="1071"/>
      <c r="C434" s="1072"/>
      <c r="D434" s="1072"/>
      <c r="E434" s="1072"/>
      <c r="F434" s="1072"/>
      <c r="G434" s="1073"/>
      <c r="H434" s="1071"/>
      <c r="I434" s="1072"/>
      <c r="J434" s="1072"/>
      <c r="K434" s="1072"/>
      <c r="L434" s="1073"/>
    </row>
    <row r="435" spans="2:12" x14ac:dyDescent="0.25">
      <c r="B435" s="1054" t="s">
        <v>453</v>
      </c>
      <c r="C435" s="1055"/>
      <c r="D435" s="1055"/>
      <c r="E435" s="1055"/>
      <c r="F435" s="1055"/>
      <c r="G435" s="1056"/>
      <c r="H435" s="1051" t="s">
        <v>454</v>
      </c>
      <c r="I435" s="1052"/>
      <c r="J435" s="1052"/>
      <c r="K435" s="1052"/>
      <c r="L435" s="1053"/>
    </row>
    <row r="436" spans="2:12" x14ac:dyDescent="0.25">
      <c r="B436" s="1051"/>
      <c r="C436" s="1052"/>
      <c r="D436" s="1052"/>
      <c r="E436" s="1052"/>
      <c r="F436" s="1052"/>
      <c r="G436" s="1053"/>
      <c r="H436" s="1051"/>
      <c r="I436" s="1052"/>
      <c r="J436" s="1052"/>
      <c r="K436" s="1052"/>
      <c r="L436" s="1053"/>
    </row>
    <row r="437" spans="2:12" x14ac:dyDescent="0.25">
      <c r="B437" s="1051"/>
      <c r="C437" s="1052"/>
      <c r="D437" s="1052"/>
      <c r="E437" s="1052"/>
      <c r="F437" s="1052"/>
      <c r="G437" s="1053"/>
      <c r="H437" s="1051"/>
      <c r="I437" s="1052"/>
      <c r="J437" s="1052"/>
      <c r="K437" s="1052"/>
      <c r="L437" s="1053"/>
    </row>
    <row r="438" spans="2:12" x14ac:dyDescent="0.25">
      <c r="B438" s="1051"/>
      <c r="C438" s="1052"/>
      <c r="D438" s="1052"/>
      <c r="E438" s="1052"/>
      <c r="F438" s="1052"/>
      <c r="G438" s="1053"/>
      <c r="H438" s="1051"/>
      <c r="I438" s="1052"/>
      <c r="J438" s="1052"/>
      <c r="K438" s="1052"/>
      <c r="L438" s="1053"/>
    </row>
    <row r="439" spans="2:12" x14ac:dyDescent="0.25">
      <c r="B439" s="1051"/>
      <c r="C439" s="1052"/>
      <c r="D439" s="1052"/>
      <c r="E439" s="1052"/>
      <c r="F439" s="1052"/>
      <c r="G439" s="1053"/>
      <c r="H439" s="1051"/>
      <c r="I439" s="1052"/>
      <c r="J439" s="1052"/>
      <c r="K439" s="1052"/>
      <c r="L439" s="1053"/>
    </row>
    <row r="440" spans="2:12" x14ac:dyDescent="0.25">
      <c r="B440" s="1051"/>
      <c r="C440" s="1052"/>
      <c r="D440" s="1052"/>
      <c r="E440" s="1052"/>
      <c r="F440" s="1052"/>
      <c r="G440" s="1053"/>
      <c r="H440" s="1051"/>
      <c r="I440" s="1052"/>
      <c r="J440" s="1052"/>
      <c r="K440" s="1052"/>
      <c r="L440" s="1053"/>
    </row>
    <row r="441" spans="2:12" x14ac:dyDescent="0.25">
      <c r="B441" s="1051"/>
      <c r="C441" s="1052"/>
      <c r="D441" s="1052"/>
      <c r="E441" s="1052"/>
      <c r="F441" s="1052"/>
      <c r="G441" s="1053"/>
      <c r="H441" s="1051"/>
      <c r="I441" s="1052"/>
      <c r="J441" s="1052"/>
      <c r="K441" s="1052"/>
      <c r="L441" s="1053"/>
    </row>
    <row r="442" spans="2:12" x14ac:dyDescent="0.25">
      <c r="B442" s="1051"/>
      <c r="C442" s="1052"/>
      <c r="D442" s="1052"/>
      <c r="E442" s="1052"/>
      <c r="F442" s="1052"/>
      <c r="G442" s="1053"/>
      <c r="H442" s="1051"/>
      <c r="I442" s="1052"/>
      <c r="J442" s="1052"/>
      <c r="K442" s="1052"/>
      <c r="L442" s="1053"/>
    </row>
    <row r="443" spans="2:12" x14ac:dyDescent="0.25">
      <c r="B443" s="1051"/>
      <c r="C443" s="1052"/>
      <c r="D443" s="1052"/>
      <c r="E443" s="1052"/>
      <c r="F443" s="1052"/>
      <c r="G443" s="1053"/>
      <c r="H443" s="1051"/>
      <c r="I443" s="1052"/>
      <c r="J443" s="1052"/>
      <c r="K443" s="1052"/>
      <c r="L443" s="1053"/>
    </row>
    <row r="444" spans="2:12" x14ac:dyDescent="0.25">
      <c r="B444" s="1051"/>
      <c r="C444" s="1052"/>
      <c r="D444" s="1052"/>
      <c r="E444" s="1052"/>
      <c r="F444" s="1052"/>
      <c r="G444" s="1053"/>
      <c r="H444" s="1051"/>
      <c r="I444" s="1052"/>
      <c r="J444" s="1052"/>
      <c r="K444" s="1052"/>
      <c r="L444" s="1053"/>
    </row>
    <row r="445" spans="2:12" x14ac:dyDescent="0.25">
      <c r="B445" s="1051"/>
      <c r="C445" s="1052"/>
      <c r="D445" s="1052"/>
      <c r="E445" s="1052"/>
      <c r="F445" s="1052"/>
      <c r="G445" s="1053"/>
      <c r="H445" s="1051"/>
      <c r="I445" s="1052"/>
      <c r="J445" s="1052"/>
      <c r="K445" s="1052"/>
      <c r="L445" s="1053"/>
    </row>
    <row r="446" spans="2:12" x14ac:dyDescent="0.25">
      <c r="B446" s="1051"/>
      <c r="C446" s="1052"/>
      <c r="D446" s="1052"/>
      <c r="E446" s="1052"/>
      <c r="F446" s="1052"/>
      <c r="G446" s="1053"/>
      <c r="H446" s="1051"/>
      <c r="I446" s="1052"/>
      <c r="J446" s="1052"/>
      <c r="K446" s="1052"/>
      <c r="L446" s="1053"/>
    </row>
    <row r="447" spans="2:12" x14ac:dyDescent="0.25">
      <c r="B447" s="1051"/>
      <c r="C447" s="1052"/>
      <c r="D447" s="1052"/>
      <c r="E447" s="1052"/>
      <c r="F447" s="1052"/>
      <c r="G447" s="1053"/>
      <c r="H447" s="1051"/>
      <c r="I447" s="1052"/>
      <c r="J447" s="1052"/>
      <c r="K447" s="1052"/>
      <c r="L447" s="1053"/>
    </row>
    <row r="448" spans="2:12" x14ac:dyDescent="0.25">
      <c r="B448" s="1051"/>
      <c r="C448" s="1052"/>
      <c r="D448" s="1052"/>
      <c r="E448" s="1052"/>
      <c r="F448" s="1052"/>
      <c r="G448" s="1053"/>
      <c r="H448" s="1051"/>
      <c r="I448" s="1052"/>
      <c r="J448" s="1052"/>
      <c r="K448" s="1052"/>
      <c r="L448" s="1053"/>
    </row>
    <row r="449" spans="2:12" x14ac:dyDescent="0.25">
      <c r="B449" s="1063" t="s">
        <v>1404</v>
      </c>
      <c r="C449" s="1064"/>
      <c r="D449" s="1064"/>
      <c r="E449" s="1064"/>
      <c r="F449" s="1064"/>
      <c r="G449" s="1065"/>
      <c r="H449" s="1063" t="s">
        <v>1405</v>
      </c>
      <c r="I449" s="1064"/>
      <c r="J449" s="1064"/>
      <c r="K449" s="1064"/>
      <c r="L449" s="1065"/>
    </row>
    <row r="450" spans="2:12" ht="51" customHeight="1" thickBot="1" x14ac:dyDescent="0.3">
      <c r="B450" s="955"/>
      <c r="C450" s="1066"/>
      <c r="D450" s="1066"/>
      <c r="E450" s="1066"/>
      <c r="F450" s="1066"/>
      <c r="G450" s="1067"/>
      <c r="H450" s="955"/>
      <c r="I450" s="1066"/>
      <c r="J450" s="1066"/>
      <c r="K450" s="1066"/>
      <c r="L450" s="1067"/>
    </row>
    <row r="451" spans="2:12" x14ac:dyDescent="0.25">
      <c r="B451" s="1054" t="s">
        <v>455</v>
      </c>
      <c r="C451" s="1055"/>
      <c r="D451" s="1055"/>
      <c r="E451" s="1055"/>
      <c r="F451" s="1055"/>
      <c r="G451" s="1056"/>
      <c r="H451" s="1054" t="s">
        <v>454</v>
      </c>
      <c r="I451" s="1055"/>
      <c r="J451" s="1055"/>
      <c r="K451" s="1055"/>
      <c r="L451" s="1056"/>
    </row>
    <row r="452" spans="2:12" x14ac:dyDescent="0.25">
      <c r="B452" s="1051"/>
      <c r="C452" s="1052"/>
      <c r="D452" s="1052"/>
      <c r="E452" s="1052"/>
      <c r="F452" s="1052"/>
      <c r="G452" s="1053"/>
      <c r="H452" s="1051"/>
      <c r="I452" s="1052"/>
      <c r="J452" s="1052"/>
      <c r="K452" s="1052"/>
      <c r="L452" s="1053"/>
    </row>
    <row r="453" spans="2:12" x14ac:dyDescent="0.25">
      <c r="B453" s="1051"/>
      <c r="C453" s="1052"/>
      <c r="D453" s="1052"/>
      <c r="E453" s="1052"/>
      <c r="F453" s="1052"/>
      <c r="G453" s="1053"/>
      <c r="H453" s="1051"/>
      <c r="I453" s="1052"/>
      <c r="J453" s="1052"/>
      <c r="K453" s="1052"/>
      <c r="L453" s="1053"/>
    </row>
    <row r="454" spans="2:12" x14ac:dyDescent="0.25">
      <c r="B454" s="1051"/>
      <c r="C454" s="1052"/>
      <c r="D454" s="1052"/>
      <c r="E454" s="1052"/>
      <c r="F454" s="1052"/>
      <c r="G454" s="1053"/>
      <c r="H454" s="1051"/>
      <c r="I454" s="1052"/>
      <c r="J454" s="1052"/>
      <c r="K454" s="1052"/>
      <c r="L454" s="1053"/>
    </row>
    <row r="455" spans="2:12" x14ac:dyDescent="0.25">
      <c r="B455" s="1051"/>
      <c r="C455" s="1052"/>
      <c r="D455" s="1052"/>
      <c r="E455" s="1052"/>
      <c r="F455" s="1052"/>
      <c r="G455" s="1053"/>
      <c r="H455" s="1051"/>
      <c r="I455" s="1052"/>
      <c r="J455" s="1052"/>
      <c r="K455" s="1052"/>
      <c r="L455" s="1053"/>
    </row>
    <row r="456" spans="2:12" x14ac:dyDescent="0.25">
      <c r="B456" s="1051"/>
      <c r="C456" s="1052"/>
      <c r="D456" s="1052"/>
      <c r="E456" s="1052"/>
      <c r="F456" s="1052"/>
      <c r="G456" s="1053"/>
      <c r="H456" s="1051"/>
      <c r="I456" s="1052"/>
      <c r="J456" s="1052"/>
      <c r="K456" s="1052"/>
      <c r="L456" s="1053"/>
    </row>
    <row r="457" spans="2:12" x14ac:dyDescent="0.25">
      <c r="B457" s="1051"/>
      <c r="C457" s="1052"/>
      <c r="D457" s="1052"/>
      <c r="E457" s="1052"/>
      <c r="F457" s="1052"/>
      <c r="G457" s="1053"/>
      <c r="H457" s="1051"/>
      <c r="I457" s="1052"/>
      <c r="J457" s="1052"/>
      <c r="K457" s="1052"/>
      <c r="L457" s="1053"/>
    </row>
    <row r="458" spans="2:12" x14ac:dyDescent="0.25">
      <c r="B458" s="1051"/>
      <c r="C458" s="1052"/>
      <c r="D458" s="1052"/>
      <c r="E458" s="1052"/>
      <c r="F458" s="1052"/>
      <c r="G458" s="1053"/>
      <c r="H458" s="1051"/>
      <c r="I458" s="1052"/>
      <c r="J458" s="1052"/>
      <c r="K458" s="1052"/>
      <c r="L458" s="1053"/>
    </row>
    <row r="459" spans="2:12" x14ac:dyDescent="0.25">
      <c r="B459" s="1051"/>
      <c r="C459" s="1052"/>
      <c r="D459" s="1052"/>
      <c r="E459" s="1052"/>
      <c r="F459" s="1052"/>
      <c r="G459" s="1053"/>
      <c r="H459" s="1051"/>
      <c r="I459" s="1052"/>
      <c r="J459" s="1052"/>
      <c r="K459" s="1052"/>
      <c r="L459" s="1053"/>
    </row>
    <row r="460" spans="2:12" x14ac:dyDescent="0.25">
      <c r="B460" s="1051"/>
      <c r="C460" s="1052"/>
      <c r="D460" s="1052"/>
      <c r="E460" s="1052"/>
      <c r="F460" s="1052"/>
      <c r="G460" s="1053"/>
      <c r="H460" s="1051"/>
      <c r="I460" s="1052"/>
      <c r="J460" s="1052"/>
      <c r="K460" s="1052"/>
      <c r="L460" s="1053"/>
    </row>
    <row r="461" spans="2:12" x14ac:dyDescent="0.25">
      <c r="B461" s="1051"/>
      <c r="C461" s="1052"/>
      <c r="D461" s="1052"/>
      <c r="E461" s="1052"/>
      <c r="F461" s="1052"/>
      <c r="G461" s="1053"/>
      <c r="H461" s="1051"/>
      <c r="I461" s="1052"/>
      <c r="J461" s="1052"/>
      <c r="K461" s="1052"/>
      <c r="L461" s="1053"/>
    </row>
    <row r="462" spans="2:12" x14ac:dyDescent="0.25">
      <c r="B462" s="1051"/>
      <c r="C462" s="1052"/>
      <c r="D462" s="1052"/>
      <c r="E462" s="1052"/>
      <c r="F462" s="1052"/>
      <c r="G462" s="1053"/>
      <c r="H462" s="1051"/>
      <c r="I462" s="1052"/>
      <c r="J462" s="1052"/>
      <c r="K462" s="1052"/>
      <c r="L462" s="1053"/>
    </row>
    <row r="463" spans="2:12" x14ac:dyDescent="0.25">
      <c r="B463" s="1051"/>
      <c r="C463" s="1052"/>
      <c r="D463" s="1052"/>
      <c r="E463" s="1052"/>
      <c r="F463" s="1052"/>
      <c r="G463" s="1053"/>
      <c r="H463" s="1051"/>
      <c r="I463" s="1052"/>
      <c r="J463" s="1052"/>
      <c r="K463" s="1052"/>
      <c r="L463" s="1053"/>
    </row>
    <row r="464" spans="2:12" x14ac:dyDescent="0.25">
      <c r="B464" s="1051"/>
      <c r="C464" s="1052"/>
      <c r="D464" s="1052"/>
      <c r="E464" s="1052"/>
      <c r="F464" s="1052"/>
      <c r="G464" s="1053"/>
      <c r="H464" s="1051"/>
      <c r="I464" s="1052"/>
      <c r="J464" s="1052"/>
      <c r="K464" s="1052"/>
      <c r="L464" s="1053"/>
    </row>
    <row r="465" spans="2:12" ht="63.75" customHeight="1" x14ac:dyDescent="0.25">
      <c r="B465" s="1063" t="s">
        <v>1406</v>
      </c>
      <c r="C465" s="1064"/>
      <c r="D465" s="1064"/>
      <c r="E465" s="1064"/>
      <c r="F465" s="1064"/>
      <c r="G465" s="1065"/>
      <c r="H465" s="1074" t="s">
        <v>1407</v>
      </c>
      <c r="I465" s="1064"/>
      <c r="J465" s="1064"/>
      <c r="K465" s="1064"/>
      <c r="L465" s="1065"/>
    </row>
    <row r="466" spans="2:12" ht="15.75" thickBot="1" x14ac:dyDescent="0.3">
      <c r="B466" s="955"/>
      <c r="C466" s="1066"/>
      <c r="D466" s="1066"/>
      <c r="E466" s="1066"/>
      <c r="F466" s="1066"/>
      <c r="G466" s="1067"/>
      <c r="H466" s="955"/>
      <c r="I466" s="1066"/>
      <c r="J466" s="1066"/>
      <c r="K466" s="1066"/>
      <c r="L466" s="1067"/>
    </row>
    <row r="467" spans="2:12" x14ac:dyDescent="0.25">
      <c r="B467" s="1051" t="s">
        <v>453</v>
      </c>
      <c r="C467" s="1052"/>
      <c r="D467" s="1052"/>
      <c r="E467" s="1052"/>
      <c r="F467" s="1052"/>
      <c r="G467" s="1053"/>
      <c r="H467" s="1054" t="s">
        <v>456</v>
      </c>
      <c r="I467" s="1055"/>
      <c r="J467" s="1055"/>
      <c r="K467" s="1055"/>
      <c r="L467" s="1056"/>
    </row>
    <row r="468" spans="2:12" x14ac:dyDescent="0.25">
      <c r="B468" s="1051"/>
      <c r="C468" s="1052"/>
      <c r="D468" s="1052"/>
      <c r="E468" s="1052"/>
      <c r="F468" s="1052"/>
      <c r="G468" s="1053"/>
      <c r="H468" s="1051"/>
      <c r="I468" s="1052"/>
      <c r="J468" s="1052"/>
      <c r="K468" s="1052"/>
      <c r="L468" s="1053"/>
    </row>
    <row r="469" spans="2:12" x14ac:dyDescent="0.25">
      <c r="B469" s="1051"/>
      <c r="C469" s="1052"/>
      <c r="D469" s="1052"/>
      <c r="E469" s="1052"/>
      <c r="F469" s="1052"/>
      <c r="G469" s="1053"/>
      <c r="H469" s="1051"/>
      <c r="I469" s="1052"/>
      <c r="J469" s="1052"/>
      <c r="K469" s="1052"/>
      <c r="L469" s="1053"/>
    </row>
    <row r="470" spans="2:12" x14ac:dyDescent="0.25">
      <c r="B470" s="1051"/>
      <c r="C470" s="1052"/>
      <c r="D470" s="1052"/>
      <c r="E470" s="1052"/>
      <c r="F470" s="1052"/>
      <c r="G470" s="1053"/>
      <c r="H470" s="1051"/>
      <c r="I470" s="1052"/>
      <c r="J470" s="1052"/>
      <c r="K470" s="1052"/>
      <c r="L470" s="1053"/>
    </row>
    <row r="471" spans="2:12" x14ac:dyDescent="0.25">
      <c r="B471" s="1051"/>
      <c r="C471" s="1052"/>
      <c r="D471" s="1052"/>
      <c r="E471" s="1052"/>
      <c r="F471" s="1052"/>
      <c r="G471" s="1053"/>
      <c r="H471" s="1051"/>
      <c r="I471" s="1052"/>
      <c r="J471" s="1052"/>
      <c r="K471" s="1052"/>
      <c r="L471" s="1053"/>
    </row>
    <row r="472" spans="2:12" x14ac:dyDescent="0.25">
      <c r="B472" s="1051"/>
      <c r="C472" s="1052"/>
      <c r="D472" s="1052"/>
      <c r="E472" s="1052"/>
      <c r="F472" s="1052"/>
      <c r="G472" s="1053"/>
      <c r="H472" s="1051"/>
      <c r="I472" s="1052"/>
      <c r="J472" s="1052"/>
      <c r="K472" s="1052"/>
      <c r="L472" s="1053"/>
    </row>
    <row r="473" spans="2:12" x14ac:dyDescent="0.25">
      <c r="B473" s="1051"/>
      <c r="C473" s="1052"/>
      <c r="D473" s="1052"/>
      <c r="E473" s="1052"/>
      <c r="F473" s="1052"/>
      <c r="G473" s="1053"/>
      <c r="H473" s="1051"/>
      <c r="I473" s="1052"/>
      <c r="J473" s="1052"/>
      <c r="K473" s="1052"/>
      <c r="L473" s="1053"/>
    </row>
    <row r="474" spans="2:12" x14ac:dyDescent="0.25">
      <c r="B474" s="1051"/>
      <c r="C474" s="1052"/>
      <c r="D474" s="1052"/>
      <c r="E474" s="1052"/>
      <c r="F474" s="1052"/>
      <c r="G474" s="1053"/>
      <c r="H474" s="1051"/>
      <c r="I474" s="1052"/>
      <c r="J474" s="1052"/>
      <c r="K474" s="1052"/>
      <c r="L474" s="1053"/>
    </row>
    <row r="475" spans="2:12" x14ac:dyDescent="0.25">
      <c r="B475" s="1051"/>
      <c r="C475" s="1052"/>
      <c r="D475" s="1052"/>
      <c r="E475" s="1052"/>
      <c r="F475" s="1052"/>
      <c r="G475" s="1053"/>
      <c r="H475" s="1051"/>
      <c r="I475" s="1052"/>
      <c r="J475" s="1052"/>
      <c r="K475" s="1052"/>
      <c r="L475" s="1053"/>
    </row>
    <row r="476" spans="2:12" x14ac:dyDescent="0.25">
      <c r="B476" s="1051"/>
      <c r="C476" s="1052"/>
      <c r="D476" s="1052"/>
      <c r="E476" s="1052"/>
      <c r="F476" s="1052"/>
      <c r="G476" s="1053"/>
      <c r="H476" s="1051"/>
      <c r="I476" s="1052"/>
      <c r="J476" s="1052"/>
      <c r="K476" s="1052"/>
      <c r="L476" s="1053"/>
    </row>
    <row r="477" spans="2:12" x14ac:dyDescent="0.25">
      <c r="B477" s="1051"/>
      <c r="C477" s="1052"/>
      <c r="D477" s="1052"/>
      <c r="E477" s="1052"/>
      <c r="F477" s="1052"/>
      <c r="G477" s="1053"/>
      <c r="H477" s="1051"/>
      <c r="I477" s="1052"/>
      <c r="J477" s="1052"/>
      <c r="K477" s="1052"/>
      <c r="L477" s="1053"/>
    </row>
    <row r="478" spans="2:12" x14ac:dyDescent="0.25">
      <c r="B478" s="1051"/>
      <c r="C478" s="1052"/>
      <c r="D478" s="1052"/>
      <c r="E478" s="1052"/>
      <c r="F478" s="1052"/>
      <c r="G478" s="1053"/>
      <c r="H478" s="1051"/>
      <c r="I478" s="1052"/>
      <c r="J478" s="1052"/>
      <c r="K478" s="1052"/>
      <c r="L478" s="1053"/>
    </row>
    <row r="479" spans="2:12" x14ac:dyDescent="0.25">
      <c r="B479" s="1051"/>
      <c r="C479" s="1052"/>
      <c r="D479" s="1052"/>
      <c r="E479" s="1052"/>
      <c r="F479" s="1052"/>
      <c r="G479" s="1053"/>
      <c r="H479" s="1051"/>
      <c r="I479" s="1052"/>
      <c r="J479" s="1052"/>
      <c r="K479" s="1052"/>
      <c r="L479" s="1053"/>
    </row>
    <row r="480" spans="2:12" x14ac:dyDescent="0.25">
      <c r="B480" s="1051"/>
      <c r="C480" s="1052"/>
      <c r="D480" s="1052"/>
      <c r="E480" s="1052"/>
      <c r="F480" s="1052"/>
      <c r="G480" s="1053"/>
      <c r="H480" s="1051"/>
      <c r="I480" s="1052"/>
      <c r="J480" s="1052"/>
      <c r="K480" s="1052"/>
      <c r="L480" s="1053"/>
    </row>
    <row r="481" spans="2:12" x14ac:dyDescent="0.25">
      <c r="B481" s="1063" t="s">
        <v>1408</v>
      </c>
      <c r="C481" s="1064"/>
      <c r="D481" s="1064"/>
      <c r="E481" s="1064"/>
      <c r="F481" s="1064"/>
      <c r="G481" s="1065"/>
      <c r="H481" s="1063" t="s">
        <v>1409</v>
      </c>
      <c r="I481" s="1064"/>
      <c r="J481" s="1064"/>
      <c r="K481" s="1064"/>
      <c r="L481" s="1065"/>
    </row>
    <row r="482" spans="2:12" ht="50.25" customHeight="1" thickBot="1" x14ac:dyDescent="0.3">
      <c r="B482" s="955"/>
      <c r="C482" s="1066"/>
      <c r="D482" s="1066"/>
      <c r="E482" s="1066"/>
      <c r="F482" s="1066"/>
      <c r="G482" s="1067"/>
      <c r="H482" s="955"/>
      <c r="I482" s="1066"/>
      <c r="J482" s="1066"/>
      <c r="K482" s="1066"/>
      <c r="L482" s="1067"/>
    </row>
    <row r="483" spans="2:12" x14ac:dyDescent="0.25">
      <c r="B483" s="1054" t="s">
        <v>455</v>
      </c>
      <c r="C483" s="1055"/>
      <c r="D483" s="1055"/>
      <c r="E483" s="1055"/>
      <c r="F483" s="1055"/>
      <c r="G483" s="1056"/>
      <c r="H483" s="1054" t="s">
        <v>456</v>
      </c>
      <c r="I483" s="1055"/>
      <c r="J483" s="1055"/>
      <c r="K483" s="1055"/>
      <c r="L483" s="1056"/>
    </row>
    <row r="484" spans="2:12" x14ac:dyDescent="0.25">
      <c r="B484" s="1051"/>
      <c r="C484" s="1052"/>
      <c r="D484" s="1052"/>
      <c r="E484" s="1052"/>
      <c r="F484" s="1052"/>
      <c r="G484" s="1053"/>
      <c r="H484" s="1051"/>
      <c r="I484" s="1052"/>
      <c r="J484" s="1052"/>
      <c r="K484" s="1052"/>
      <c r="L484" s="1053"/>
    </row>
    <row r="485" spans="2:12" x14ac:dyDescent="0.25">
      <c r="B485" s="1051"/>
      <c r="C485" s="1052"/>
      <c r="D485" s="1052"/>
      <c r="E485" s="1052"/>
      <c r="F485" s="1052"/>
      <c r="G485" s="1053"/>
      <c r="H485" s="1051"/>
      <c r="I485" s="1052"/>
      <c r="J485" s="1052"/>
      <c r="K485" s="1052"/>
      <c r="L485" s="1053"/>
    </row>
    <row r="486" spans="2:12" x14ac:dyDescent="0.25">
      <c r="B486" s="1051"/>
      <c r="C486" s="1052"/>
      <c r="D486" s="1052"/>
      <c r="E486" s="1052"/>
      <c r="F486" s="1052"/>
      <c r="G486" s="1053"/>
      <c r="H486" s="1051"/>
      <c r="I486" s="1052"/>
      <c r="J486" s="1052"/>
      <c r="K486" s="1052"/>
      <c r="L486" s="1053"/>
    </row>
    <row r="487" spans="2:12" x14ac:dyDescent="0.25">
      <c r="B487" s="1051"/>
      <c r="C487" s="1052"/>
      <c r="D487" s="1052"/>
      <c r="E487" s="1052"/>
      <c r="F487" s="1052"/>
      <c r="G487" s="1053"/>
      <c r="H487" s="1051"/>
      <c r="I487" s="1052"/>
      <c r="J487" s="1052"/>
      <c r="K487" s="1052"/>
      <c r="L487" s="1053"/>
    </row>
    <row r="488" spans="2:12" x14ac:dyDescent="0.25">
      <c r="B488" s="1051"/>
      <c r="C488" s="1052"/>
      <c r="D488" s="1052"/>
      <c r="E488" s="1052"/>
      <c r="F488" s="1052"/>
      <c r="G488" s="1053"/>
      <c r="H488" s="1051"/>
      <c r="I488" s="1052"/>
      <c r="J488" s="1052"/>
      <c r="K488" s="1052"/>
      <c r="L488" s="1053"/>
    </row>
    <row r="489" spans="2:12" x14ac:dyDescent="0.25">
      <c r="B489" s="1051"/>
      <c r="C489" s="1052"/>
      <c r="D489" s="1052"/>
      <c r="E489" s="1052"/>
      <c r="F489" s="1052"/>
      <c r="G489" s="1053"/>
      <c r="H489" s="1051"/>
      <c r="I489" s="1052"/>
      <c r="J489" s="1052"/>
      <c r="K489" s="1052"/>
      <c r="L489" s="1053"/>
    </row>
    <row r="490" spans="2:12" x14ac:dyDescent="0.25">
      <c r="B490" s="1051"/>
      <c r="C490" s="1052"/>
      <c r="D490" s="1052"/>
      <c r="E490" s="1052"/>
      <c r="F490" s="1052"/>
      <c r="G490" s="1053"/>
      <c r="H490" s="1051"/>
      <c r="I490" s="1052"/>
      <c r="J490" s="1052"/>
      <c r="K490" s="1052"/>
      <c r="L490" s="1053"/>
    </row>
    <row r="491" spans="2:12" x14ac:dyDescent="0.25">
      <c r="B491" s="1051"/>
      <c r="C491" s="1052"/>
      <c r="D491" s="1052"/>
      <c r="E491" s="1052"/>
      <c r="F491" s="1052"/>
      <c r="G491" s="1053"/>
      <c r="H491" s="1051"/>
      <c r="I491" s="1052"/>
      <c r="J491" s="1052"/>
      <c r="K491" s="1052"/>
      <c r="L491" s="1053"/>
    </row>
    <row r="492" spans="2:12" x14ac:dyDescent="0.25">
      <c r="B492" s="1051"/>
      <c r="C492" s="1052"/>
      <c r="D492" s="1052"/>
      <c r="E492" s="1052"/>
      <c r="F492" s="1052"/>
      <c r="G492" s="1053"/>
      <c r="H492" s="1051"/>
      <c r="I492" s="1052"/>
      <c r="J492" s="1052"/>
      <c r="K492" s="1052"/>
      <c r="L492" s="1053"/>
    </row>
    <row r="493" spans="2:12" x14ac:dyDescent="0.25">
      <c r="B493" s="1051"/>
      <c r="C493" s="1052"/>
      <c r="D493" s="1052"/>
      <c r="E493" s="1052"/>
      <c r="F493" s="1052"/>
      <c r="G493" s="1053"/>
      <c r="H493" s="1051"/>
      <c r="I493" s="1052"/>
      <c r="J493" s="1052"/>
      <c r="K493" s="1052"/>
      <c r="L493" s="1053"/>
    </row>
    <row r="494" spans="2:12" x14ac:dyDescent="0.25">
      <c r="B494" s="1051"/>
      <c r="C494" s="1052"/>
      <c r="D494" s="1052"/>
      <c r="E494" s="1052"/>
      <c r="F494" s="1052"/>
      <c r="G494" s="1053"/>
      <c r="H494" s="1051"/>
      <c r="I494" s="1052"/>
      <c r="J494" s="1052"/>
      <c r="K494" s="1052"/>
      <c r="L494" s="1053"/>
    </row>
    <row r="495" spans="2:12" x14ac:dyDescent="0.25">
      <c r="B495" s="1051"/>
      <c r="C495" s="1052"/>
      <c r="D495" s="1052"/>
      <c r="E495" s="1052"/>
      <c r="F495" s="1052"/>
      <c r="G495" s="1053"/>
      <c r="H495" s="1051"/>
      <c r="I495" s="1052"/>
      <c r="J495" s="1052"/>
      <c r="K495" s="1052"/>
      <c r="L495" s="1053"/>
    </row>
    <row r="496" spans="2:12" x14ac:dyDescent="0.25">
      <c r="B496" s="1051"/>
      <c r="C496" s="1052"/>
      <c r="D496" s="1052"/>
      <c r="E496" s="1052"/>
      <c r="F496" s="1052"/>
      <c r="G496" s="1053"/>
      <c r="H496" s="1051"/>
      <c r="I496" s="1052"/>
      <c r="J496" s="1052"/>
      <c r="K496" s="1052"/>
      <c r="L496" s="1053"/>
    </row>
    <row r="497" spans="2:12" ht="156" customHeight="1" thickBot="1" x14ac:dyDescent="0.3">
      <c r="B497" s="1075" t="s">
        <v>1410</v>
      </c>
      <c r="C497" s="1076"/>
      <c r="D497" s="1076"/>
      <c r="E497" s="1076"/>
      <c r="F497" s="1076"/>
      <c r="G497" s="1076"/>
      <c r="H497" s="1076" t="s">
        <v>1411</v>
      </c>
      <c r="I497" s="1076"/>
      <c r="J497" s="1076"/>
      <c r="K497" s="1076"/>
      <c r="L497" s="1076"/>
    </row>
    <row r="498" spans="2:12" x14ac:dyDescent="0.25">
      <c r="B498" s="1051"/>
      <c r="C498" s="1052"/>
      <c r="D498" s="1052"/>
      <c r="E498" s="1052"/>
      <c r="F498" s="1052"/>
      <c r="G498" s="1053"/>
      <c r="H498" s="1051"/>
      <c r="I498" s="1052"/>
      <c r="J498" s="1052"/>
      <c r="K498" s="1052"/>
      <c r="L498" s="1053"/>
    </row>
    <row r="499" spans="2:12" x14ac:dyDescent="0.25">
      <c r="B499" s="1051"/>
      <c r="C499" s="1052"/>
      <c r="D499" s="1052"/>
      <c r="E499" s="1052"/>
      <c r="F499" s="1052"/>
      <c r="G499" s="1053"/>
      <c r="H499" s="1051"/>
      <c r="I499" s="1052"/>
      <c r="J499" s="1052"/>
      <c r="K499" s="1052"/>
      <c r="L499" s="1053"/>
    </row>
    <row r="500" spans="2:12" x14ac:dyDescent="0.25">
      <c r="B500" s="1051"/>
      <c r="C500" s="1052"/>
      <c r="D500" s="1052"/>
      <c r="E500" s="1052"/>
      <c r="F500" s="1052"/>
      <c r="G500" s="1053"/>
      <c r="H500" s="1051"/>
      <c r="I500" s="1052"/>
      <c r="J500" s="1052"/>
      <c r="K500" s="1052"/>
      <c r="L500" s="1053"/>
    </row>
    <row r="501" spans="2:12" x14ac:dyDescent="0.25">
      <c r="B501" s="1051"/>
      <c r="C501" s="1052"/>
      <c r="D501" s="1052"/>
      <c r="E501" s="1052"/>
      <c r="F501" s="1052"/>
      <c r="G501" s="1053"/>
      <c r="H501" s="1051"/>
      <c r="I501" s="1052"/>
      <c r="J501" s="1052"/>
      <c r="K501" s="1052"/>
      <c r="L501" s="1053"/>
    </row>
    <row r="502" spans="2:12" x14ac:dyDescent="0.25">
      <c r="B502" s="1051"/>
      <c r="C502" s="1052"/>
      <c r="D502" s="1052"/>
      <c r="E502" s="1052"/>
      <c r="F502" s="1052"/>
      <c r="G502" s="1053"/>
      <c r="H502" s="1051"/>
      <c r="I502" s="1052"/>
      <c r="J502" s="1052"/>
      <c r="K502" s="1052"/>
      <c r="L502" s="1053"/>
    </row>
    <row r="503" spans="2:12" x14ac:dyDescent="0.25">
      <c r="B503" s="1051"/>
      <c r="C503" s="1052"/>
      <c r="D503" s="1052"/>
      <c r="E503" s="1052"/>
      <c r="F503" s="1052"/>
      <c r="G503" s="1053"/>
      <c r="H503" s="1051"/>
      <c r="I503" s="1052"/>
      <c r="J503" s="1052"/>
      <c r="K503" s="1052"/>
      <c r="L503" s="1053"/>
    </row>
    <row r="504" spans="2:12" x14ac:dyDescent="0.25">
      <c r="B504" s="1051"/>
      <c r="C504" s="1052"/>
      <c r="D504" s="1052"/>
      <c r="E504" s="1052"/>
      <c r="F504" s="1052"/>
      <c r="G504" s="1053"/>
      <c r="H504" s="1051"/>
      <c r="I504" s="1052"/>
      <c r="J504" s="1052"/>
      <c r="K504" s="1052"/>
      <c r="L504" s="1053"/>
    </row>
    <row r="505" spans="2:12" x14ac:dyDescent="0.25">
      <c r="B505" s="1051"/>
      <c r="C505" s="1052"/>
      <c r="D505" s="1052"/>
      <c r="E505" s="1052"/>
      <c r="F505" s="1052"/>
      <c r="G505" s="1053"/>
      <c r="H505" s="1051"/>
      <c r="I505" s="1052"/>
      <c r="J505" s="1052"/>
      <c r="K505" s="1052"/>
      <c r="L505" s="1053"/>
    </row>
    <row r="506" spans="2:12" x14ac:dyDescent="0.25">
      <c r="B506" s="1051"/>
      <c r="C506" s="1052"/>
      <c r="D506" s="1052"/>
      <c r="E506" s="1052"/>
      <c r="F506" s="1052"/>
      <c r="G506" s="1053"/>
      <c r="H506" s="1051"/>
      <c r="I506" s="1052"/>
      <c r="J506" s="1052"/>
      <c r="K506" s="1052"/>
      <c r="L506" s="1053"/>
    </row>
    <row r="507" spans="2:12" x14ac:dyDescent="0.25">
      <c r="B507" s="1051"/>
      <c r="C507" s="1052"/>
      <c r="D507" s="1052"/>
      <c r="E507" s="1052"/>
      <c r="F507" s="1052"/>
      <c r="G507" s="1053"/>
      <c r="H507" s="1051"/>
      <c r="I507" s="1052"/>
      <c r="J507" s="1052"/>
      <c r="K507" s="1052"/>
      <c r="L507" s="1053"/>
    </row>
    <row r="508" spans="2:12" x14ac:dyDescent="0.25">
      <c r="B508" s="1051"/>
      <c r="C508" s="1052"/>
      <c r="D508" s="1052"/>
      <c r="E508" s="1052"/>
      <c r="F508" s="1052"/>
      <c r="G508" s="1053"/>
      <c r="H508" s="1051"/>
      <c r="I508" s="1052"/>
      <c r="J508" s="1052"/>
      <c r="K508" s="1052"/>
      <c r="L508" s="1053"/>
    </row>
    <row r="509" spans="2:12" x14ac:dyDescent="0.25">
      <c r="B509" s="1051"/>
      <c r="C509" s="1052"/>
      <c r="D509" s="1052"/>
      <c r="E509" s="1052"/>
      <c r="F509" s="1052"/>
      <c r="G509" s="1053"/>
      <c r="H509" s="1051"/>
      <c r="I509" s="1052"/>
      <c r="J509" s="1052"/>
      <c r="K509" s="1052"/>
      <c r="L509" s="1053"/>
    </row>
    <row r="510" spans="2:12" x14ac:dyDescent="0.25">
      <c r="B510" s="1051"/>
      <c r="C510" s="1052"/>
      <c r="D510" s="1052"/>
      <c r="E510" s="1052"/>
      <c r="F510" s="1052"/>
      <c r="G510" s="1053"/>
      <c r="H510" s="1051"/>
      <c r="I510" s="1052"/>
      <c r="J510" s="1052"/>
      <c r="K510" s="1052"/>
      <c r="L510" s="1053"/>
    </row>
    <row r="511" spans="2:12" ht="87.75" customHeight="1" x14ac:dyDescent="0.25">
      <c r="B511" s="1074" t="s">
        <v>1412</v>
      </c>
      <c r="C511" s="1064"/>
      <c r="D511" s="1064"/>
      <c r="E511" s="1064"/>
      <c r="F511" s="1064"/>
      <c r="G511" s="1065"/>
      <c r="H511" s="1063" t="s">
        <v>1413</v>
      </c>
      <c r="I511" s="1064"/>
      <c r="J511" s="1064"/>
      <c r="K511" s="1064"/>
      <c r="L511" s="1065"/>
    </row>
    <row r="512" spans="2:12" ht="15.75" thickBot="1" x14ac:dyDescent="0.3">
      <c r="B512" s="955"/>
      <c r="C512" s="1066"/>
      <c r="D512" s="1066"/>
      <c r="E512" s="1066"/>
      <c r="F512" s="1066"/>
      <c r="G512" s="1067"/>
      <c r="H512" s="955"/>
      <c r="I512" s="1066"/>
      <c r="J512" s="1066"/>
      <c r="K512" s="1066"/>
      <c r="L512" s="1067"/>
    </row>
    <row r="513" spans="2:12" x14ac:dyDescent="0.25">
      <c r="B513" s="1051" t="s">
        <v>453</v>
      </c>
      <c r="C513" s="1052"/>
      <c r="D513" s="1052"/>
      <c r="E513" s="1052"/>
      <c r="F513" s="1052"/>
      <c r="G513" s="1053"/>
      <c r="H513" s="1051" t="s">
        <v>454</v>
      </c>
      <c r="I513" s="1052"/>
      <c r="J513" s="1052"/>
      <c r="K513" s="1052"/>
      <c r="L513" s="1053"/>
    </row>
    <row r="514" spans="2:12" x14ac:dyDescent="0.25">
      <c r="B514" s="1051"/>
      <c r="C514" s="1052"/>
      <c r="D514" s="1052"/>
      <c r="E514" s="1052"/>
      <c r="F514" s="1052"/>
      <c r="G514" s="1053"/>
      <c r="H514" s="1051"/>
      <c r="I514" s="1052"/>
      <c r="J514" s="1052"/>
      <c r="K514" s="1052"/>
      <c r="L514" s="1053"/>
    </row>
    <row r="515" spans="2:12" x14ac:dyDescent="0.25">
      <c r="B515" s="1051"/>
      <c r="C515" s="1052"/>
      <c r="D515" s="1052"/>
      <c r="E515" s="1052"/>
      <c r="F515" s="1052"/>
      <c r="G515" s="1053"/>
      <c r="H515" s="1051"/>
      <c r="I515" s="1052"/>
      <c r="J515" s="1052"/>
      <c r="K515" s="1052"/>
      <c r="L515" s="1053"/>
    </row>
    <row r="516" spans="2:12" x14ac:dyDescent="0.25">
      <c r="B516" s="1051"/>
      <c r="C516" s="1052"/>
      <c r="D516" s="1052"/>
      <c r="E516" s="1052"/>
      <c r="F516" s="1052"/>
      <c r="G516" s="1053"/>
      <c r="H516" s="1051"/>
      <c r="I516" s="1052"/>
      <c r="J516" s="1052"/>
      <c r="K516" s="1052"/>
      <c r="L516" s="1053"/>
    </row>
    <row r="517" spans="2:12" x14ac:dyDescent="0.25">
      <c r="B517" s="1051"/>
      <c r="C517" s="1052"/>
      <c r="D517" s="1052"/>
      <c r="E517" s="1052"/>
      <c r="F517" s="1052"/>
      <c r="G517" s="1053"/>
      <c r="H517" s="1051"/>
      <c r="I517" s="1052"/>
      <c r="J517" s="1052"/>
      <c r="K517" s="1052"/>
      <c r="L517" s="1053"/>
    </row>
    <row r="518" spans="2:12" x14ac:dyDescent="0.25">
      <c r="B518" s="1051"/>
      <c r="C518" s="1052"/>
      <c r="D518" s="1052"/>
      <c r="E518" s="1052"/>
      <c r="F518" s="1052"/>
      <c r="G518" s="1053"/>
      <c r="H518" s="1051"/>
      <c r="I518" s="1052"/>
      <c r="J518" s="1052"/>
      <c r="K518" s="1052"/>
      <c r="L518" s="1053"/>
    </row>
    <row r="519" spans="2:12" x14ac:dyDescent="0.25">
      <c r="B519" s="1051"/>
      <c r="C519" s="1052"/>
      <c r="D519" s="1052"/>
      <c r="E519" s="1052"/>
      <c r="F519" s="1052"/>
      <c r="G519" s="1053"/>
      <c r="H519" s="1051"/>
      <c r="I519" s="1052"/>
      <c r="J519" s="1052"/>
      <c r="K519" s="1052"/>
      <c r="L519" s="1053"/>
    </row>
    <row r="520" spans="2:12" x14ac:dyDescent="0.25">
      <c r="B520" s="1051"/>
      <c r="C520" s="1052"/>
      <c r="D520" s="1052"/>
      <c r="E520" s="1052"/>
      <c r="F520" s="1052"/>
      <c r="G520" s="1053"/>
      <c r="H520" s="1051"/>
      <c r="I520" s="1052"/>
      <c r="J520" s="1052"/>
      <c r="K520" s="1052"/>
      <c r="L520" s="1053"/>
    </row>
    <row r="521" spans="2:12" x14ac:dyDescent="0.25">
      <c r="B521" s="1051"/>
      <c r="C521" s="1052"/>
      <c r="D521" s="1052"/>
      <c r="E521" s="1052"/>
      <c r="F521" s="1052"/>
      <c r="G521" s="1053"/>
      <c r="H521" s="1051"/>
      <c r="I521" s="1052"/>
      <c r="J521" s="1052"/>
      <c r="K521" s="1052"/>
      <c r="L521" s="1053"/>
    </row>
    <row r="522" spans="2:12" x14ac:dyDescent="0.25">
      <c r="B522" s="1051"/>
      <c r="C522" s="1052"/>
      <c r="D522" s="1052"/>
      <c r="E522" s="1052"/>
      <c r="F522" s="1052"/>
      <c r="G522" s="1053"/>
      <c r="H522" s="1051"/>
      <c r="I522" s="1052"/>
      <c r="J522" s="1052"/>
      <c r="K522" s="1052"/>
      <c r="L522" s="1053"/>
    </row>
    <row r="523" spans="2:12" x14ac:dyDescent="0.25">
      <c r="B523" s="1051"/>
      <c r="C523" s="1052"/>
      <c r="D523" s="1052"/>
      <c r="E523" s="1052"/>
      <c r="F523" s="1052"/>
      <c r="G523" s="1053"/>
      <c r="H523" s="1051"/>
      <c r="I523" s="1052"/>
      <c r="J523" s="1052"/>
      <c r="K523" s="1052"/>
      <c r="L523" s="1053"/>
    </row>
    <row r="524" spans="2:12" x14ac:dyDescent="0.25">
      <c r="B524" s="1051"/>
      <c r="C524" s="1052"/>
      <c r="D524" s="1052"/>
      <c r="E524" s="1052"/>
      <c r="F524" s="1052"/>
      <c r="G524" s="1053"/>
      <c r="H524" s="1051"/>
      <c r="I524" s="1052"/>
      <c r="J524" s="1052"/>
      <c r="K524" s="1052"/>
      <c r="L524" s="1053"/>
    </row>
    <row r="525" spans="2:12" x14ac:dyDescent="0.25">
      <c r="B525" s="1051"/>
      <c r="C525" s="1052"/>
      <c r="D525" s="1052"/>
      <c r="E525" s="1052"/>
      <c r="F525" s="1052"/>
      <c r="G525" s="1053"/>
      <c r="H525" s="1051"/>
      <c r="I525" s="1052"/>
      <c r="J525" s="1052"/>
      <c r="K525" s="1052"/>
      <c r="L525" s="1053"/>
    </row>
    <row r="526" spans="2:12" x14ac:dyDescent="0.25">
      <c r="B526" s="1051"/>
      <c r="C526" s="1052"/>
      <c r="D526" s="1052"/>
      <c r="E526" s="1052"/>
      <c r="F526" s="1052"/>
      <c r="G526" s="1053"/>
      <c r="H526" s="1051"/>
      <c r="I526" s="1052"/>
      <c r="J526" s="1052"/>
      <c r="K526" s="1052"/>
      <c r="L526" s="1053"/>
    </row>
    <row r="527" spans="2:12" ht="76.5" customHeight="1" x14ac:dyDescent="0.25">
      <c r="B527" s="1063" t="s">
        <v>1414</v>
      </c>
      <c r="C527" s="1064"/>
      <c r="D527" s="1064"/>
      <c r="E527" s="1064"/>
      <c r="F527" s="1064"/>
      <c r="G527" s="1065"/>
      <c r="H527" s="1063" t="s">
        <v>1415</v>
      </c>
      <c r="I527" s="1064"/>
      <c r="J527" s="1064"/>
      <c r="K527" s="1064"/>
      <c r="L527" s="1065"/>
    </row>
    <row r="528" spans="2:12" ht="15.75" thickBot="1" x14ac:dyDescent="0.3">
      <c r="B528" s="955"/>
      <c r="C528" s="1066"/>
      <c r="D528" s="1066"/>
      <c r="E528" s="1066"/>
      <c r="F528" s="1066"/>
      <c r="G528" s="1067"/>
      <c r="H528" s="955"/>
      <c r="I528" s="1066"/>
      <c r="J528" s="1066"/>
      <c r="K528" s="1066"/>
      <c r="L528" s="1067"/>
    </row>
    <row r="529" spans="2:12" x14ac:dyDescent="0.25">
      <c r="B529" s="1051" t="s">
        <v>453</v>
      </c>
      <c r="C529" s="1052"/>
      <c r="D529" s="1052"/>
      <c r="E529" s="1052"/>
      <c r="F529" s="1052"/>
      <c r="G529" s="1053"/>
      <c r="H529" s="1051" t="s">
        <v>454</v>
      </c>
      <c r="I529" s="1052"/>
      <c r="J529" s="1052"/>
      <c r="K529" s="1052"/>
      <c r="L529" s="1053"/>
    </row>
    <row r="530" spans="2:12" x14ac:dyDescent="0.25">
      <c r="B530" s="1051"/>
      <c r="C530" s="1052"/>
      <c r="D530" s="1052"/>
      <c r="E530" s="1052"/>
      <c r="F530" s="1052"/>
      <c r="G530" s="1053"/>
      <c r="H530" s="1051"/>
      <c r="I530" s="1052"/>
      <c r="J530" s="1052"/>
      <c r="K530" s="1052"/>
      <c r="L530" s="1053"/>
    </row>
    <row r="531" spans="2:12" x14ac:dyDescent="0.25">
      <c r="B531" s="1051"/>
      <c r="C531" s="1052"/>
      <c r="D531" s="1052"/>
      <c r="E531" s="1052"/>
      <c r="F531" s="1052"/>
      <c r="G531" s="1053"/>
      <c r="H531" s="1051"/>
      <c r="I531" s="1052"/>
      <c r="J531" s="1052"/>
      <c r="K531" s="1052"/>
      <c r="L531" s="1053"/>
    </row>
    <row r="532" spans="2:12" x14ac:dyDescent="0.25">
      <c r="B532" s="1051"/>
      <c r="C532" s="1052"/>
      <c r="D532" s="1052"/>
      <c r="E532" s="1052"/>
      <c r="F532" s="1052"/>
      <c r="G532" s="1053"/>
      <c r="H532" s="1051"/>
      <c r="I532" s="1052"/>
      <c r="J532" s="1052"/>
      <c r="K532" s="1052"/>
      <c r="L532" s="1053"/>
    </row>
    <row r="533" spans="2:12" x14ac:dyDescent="0.25">
      <c r="B533" s="1051"/>
      <c r="C533" s="1052"/>
      <c r="D533" s="1052"/>
      <c r="E533" s="1052"/>
      <c r="F533" s="1052"/>
      <c r="G533" s="1053"/>
      <c r="H533" s="1051"/>
      <c r="I533" s="1052"/>
      <c r="J533" s="1052"/>
      <c r="K533" s="1052"/>
      <c r="L533" s="1053"/>
    </row>
    <row r="534" spans="2:12" x14ac:dyDescent="0.25">
      <c r="B534" s="1051"/>
      <c r="C534" s="1052"/>
      <c r="D534" s="1052"/>
      <c r="E534" s="1052"/>
      <c r="F534" s="1052"/>
      <c r="G534" s="1053"/>
      <c r="H534" s="1051"/>
      <c r="I534" s="1052"/>
      <c r="J534" s="1052"/>
      <c r="K534" s="1052"/>
      <c r="L534" s="1053"/>
    </row>
    <row r="535" spans="2:12" x14ac:dyDescent="0.25">
      <c r="B535" s="1051"/>
      <c r="C535" s="1052"/>
      <c r="D535" s="1052"/>
      <c r="E535" s="1052"/>
      <c r="F535" s="1052"/>
      <c r="G535" s="1053"/>
      <c r="H535" s="1051"/>
      <c r="I535" s="1052"/>
      <c r="J535" s="1052"/>
      <c r="K535" s="1052"/>
      <c r="L535" s="1053"/>
    </row>
    <row r="536" spans="2:12" x14ac:dyDescent="0.25">
      <c r="B536" s="1051"/>
      <c r="C536" s="1052"/>
      <c r="D536" s="1052"/>
      <c r="E536" s="1052"/>
      <c r="F536" s="1052"/>
      <c r="G536" s="1053"/>
      <c r="H536" s="1051"/>
      <c r="I536" s="1052"/>
      <c r="J536" s="1052"/>
      <c r="K536" s="1052"/>
      <c r="L536" s="1053"/>
    </row>
    <row r="537" spans="2:12" x14ac:dyDescent="0.25">
      <c r="B537" s="1051"/>
      <c r="C537" s="1052"/>
      <c r="D537" s="1052"/>
      <c r="E537" s="1052"/>
      <c r="F537" s="1052"/>
      <c r="G537" s="1053"/>
      <c r="H537" s="1051"/>
      <c r="I537" s="1052"/>
      <c r="J537" s="1052"/>
      <c r="K537" s="1052"/>
      <c r="L537" s="1053"/>
    </row>
    <row r="538" spans="2:12" x14ac:dyDescent="0.25">
      <c r="B538" s="1051"/>
      <c r="C538" s="1052"/>
      <c r="D538" s="1052"/>
      <c r="E538" s="1052"/>
      <c r="F538" s="1052"/>
      <c r="G538" s="1053"/>
      <c r="H538" s="1051"/>
      <c r="I538" s="1052"/>
      <c r="J538" s="1052"/>
      <c r="K538" s="1052"/>
      <c r="L538" s="1053"/>
    </row>
    <row r="539" spans="2:12" x14ac:dyDescent="0.25">
      <c r="B539" s="1051"/>
      <c r="C539" s="1052"/>
      <c r="D539" s="1052"/>
      <c r="E539" s="1052"/>
      <c r="F539" s="1052"/>
      <c r="G539" s="1053"/>
      <c r="H539" s="1051"/>
      <c r="I539" s="1052"/>
      <c r="J539" s="1052"/>
      <c r="K539" s="1052"/>
      <c r="L539" s="1053"/>
    </row>
    <row r="540" spans="2:12" x14ac:dyDescent="0.25">
      <c r="B540" s="1051"/>
      <c r="C540" s="1052"/>
      <c r="D540" s="1052"/>
      <c r="E540" s="1052"/>
      <c r="F540" s="1052"/>
      <c r="G540" s="1053"/>
      <c r="H540" s="1051"/>
      <c r="I540" s="1052"/>
      <c r="J540" s="1052"/>
      <c r="K540" s="1052"/>
      <c r="L540" s="1053"/>
    </row>
    <row r="541" spans="2:12" x14ac:dyDescent="0.25">
      <c r="B541" s="1051"/>
      <c r="C541" s="1052"/>
      <c r="D541" s="1052"/>
      <c r="E541" s="1052"/>
      <c r="F541" s="1052"/>
      <c r="G541" s="1053"/>
      <c r="H541" s="1051"/>
      <c r="I541" s="1052"/>
      <c r="J541" s="1052"/>
      <c r="K541" s="1052"/>
      <c r="L541" s="1053"/>
    </row>
    <row r="542" spans="2:12" x14ac:dyDescent="0.25">
      <c r="B542" s="1051"/>
      <c r="C542" s="1052"/>
      <c r="D542" s="1052"/>
      <c r="E542" s="1052"/>
      <c r="F542" s="1052"/>
      <c r="G542" s="1053"/>
      <c r="H542" s="1051"/>
      <c r="I542" s="1052"/>
      <c r="J542" s="1052"/>
      <c r="K542" s="1052"/>
      <c r="L542" s="1053"/>
    </row>
    <row r="543" spans="2:12" ht="52.5" customHeight="1" x14ac:dyDescent="0.25">
      <c r="B543" s="1063" t="s">
        <v>1416</v>
      </c>
      <c r="C543" s="1064"/>
      <c r="D543" s="1064"/>
      <c r="E543" s="1064"/>
      <c r="F543" s="1064"/>
      <c r="G543" s="1065"/>
      <c r="H543" s="1063" t="s">
        <v>1417</v>
      </c>
      <c r="I543" s="1064"/>
      <c r="J543" s="1064"/>
      <c r="K543" s="1064"/>
      <c r="L543" s="1065"/>
    </row>
    <row r="544" spans="2:12" ht="15.75" thickBot="1" x14ac:dyDescent="0.3">
      <c r="B544" s="955"/>
      <c r="C544" s="1066"/>
      <c r="D544" s="1066"/>
      <c r="E544" s="1066"/>
      <c r="F544" s="1066"/>
      <c r="G544" s="1067"/>
      <c r="H544" s="955"/>
      <c r="I544" s="1066"/>
      <c r="J544" s="1066"/>
      <c r="K544" s="1066"/>
      <c r="L544" s="1067"/>
    </row>
    <row r="545" spans="2:12" x14ac:dyDescent="0.25">
      <c r="B545" s="1051" t="s">
        <v>453</v>
      </c>
      <c r="C545" s="1052"/>
      <c r="D545" s="1052"/>
      <c r="E545" s="1052"/>
      <c r="F545" s="1052"/>
      <c r="G545" s="1053"/>
      <c r="H545" s="1051" t="s">
        <v>454</v>
      </c>
      <c r="I545" s="1052"/>
      <c r="J545" s="1052"/>
      <c r="K545" s="1052"/>
      <c r="L545" s="1053"/>
    </row>
    <row r="546" spans="2:12" x14ac:dyDescent="0.25">
      <c r="B546" s="1051"/>
      <c r="C546" s="1052"/>
      <c r="D546" s="1052"/>
      <c r="E546" s="1052"/>
      <c r="F546" s="1052"/>
      <c r="G546" s="1053"/>
      <c r="H546" s="1051"/>
      <c r="I546" s="1052"/>
      <c r="J546" s="1052"/>
      <c r="K546" s="1052"/>
      <c r="L546" s="1053"/>
    </row>
    <row r="547" spans="2:12" x14ac:dyDescent="0.25">
      <c r="B547" s="1051"/>
      <c r="C547" s="1052"/>
      <c r="D547" s="1052"/>
      <c r="E547" s="1052"/>
      <c r="F547" s="1052"/>
      <c r="G547" s="1053"/>
      <c r="H547" s="1051"/>
      <c r="I547" s="1052"/>
      <c r="J547" s="1052"/>
      <c r="K547" s="1052"/>
      <c r="L547" s="1053"/>
    </row>
    <row r="548" spans="2:12" x14ac:dyDescent="0.25">
      <c r="B548" s="1051"/>
      <c r="C548" s="1052"/>
      <c r="D548" s="1052"/>
      <c r="E548" s="1052"/>
      <c r="F548" s="1052"/>
      <c r="G548" s="1053"/>
      <c r="H548" s="1051"/>
      <c r="I548" s="1052"/>
      <c r="J548" s="1052"/>
      <c r="K548" s="1052"/>
      <c r="L548" s="1053"/>
    </row>
    <row r="549" spans="2:12" x14ac:dyDescent="0.25">
      <c r="B549" s="1051"/>
      <c r="C549" s="1052"/>
      <c r="D549" s="1052"/>
      <c r="E549" s="1052"/>
      <c r="F549" s="1052"/>
      <c r="G549" s="1053"/>
      <c r="H549" s="1051"/>
      <c r="I549" s="1052"/>
      <c r="J549" s="1052"/>
      <c r="K549" s="1052"/>
      <c r="L549" s="1053"/>
    </row>
    <row r="550" spans="2:12" x14ac:dyDescent="0.25">
      <c r="B550" s="1051"/>
      <c r="C550" s="1052"/>
      <c r="D550" s="1052"/>
      <c r="E550" s="1052"/>
      <c r="F550" s="1052"/>
      <c r="G550" s="1053"/>
      <c r="H550" s="1051"/>
      <c r="I550" s="1052"/>
      <c r="J550" s="1052"/>
      <c r="K550" s="1052"/>
      <c r="L550" s="1053"/>
    </row>
    <row r="551" spans="2:12" x14ac:dyDescent="0.25">
      <c r="B551" s="1051"/>
      <c r="C551" s="1052"/>
      <c r="D551" s="1052"/>
      <c r="E551" s="1052"/>
      <c r="F551" s="1052"/>
      <c r="G551" s="1053"/>
      <c r="H551" s="1051"/>
      <c r="I551" s="1052"/>
      <c r="J551" s="1052"/>
      <c r="K551" s="1052"/>
      <c r="L551" s="1053"/>
    </row>
    <row r="552" spans="2:12" x14ac:dyDescent="0.25">
      <c r="B552" s="1051"/>
      <c r="C552" s="1052"/>
      <c r="D552" s="1052"/>
      <c r="E552" s="1052"/>
      <c r="F552" s="1052"/>
      <c r="G552" s="1053"/>
      <c r="H552" s="1051"/>
      <c r="I552" s="1052"/>
      <c r="J552" s="1052"/>
      <c r="K552" s="1052"/>
      <c r="L552" s="1053"/>
    </row>
    <row r="553" spans="2:12" x14ac:dyDescent="0.25">
      <c r="B553" s="1051"/>
      <c r="C553" s="1052"/>
      <c r="D553" s="1052"/>
      <c r="E553" s="1052"/>
      <c r="F553" s="1052"/>
      <c r="G553" s="1053"/>
      <c r="H553" s="1051"/>
      <c r="I553" s="1052"/>
      <c r="J553" s="1052"/>
      <c r="K553" s="1052"/>
      <c r="L553" s="1053"/>
    </row>
    <row r="554" spans="2:12" x14ac:dyDescent="0.25">
      <c r="B554" s="1051"/>
      <c r="C554" s="1052"/>
      <c r="D554" s="1052"/>
      <c r="E554" s="1052"/>
      <c r="F554" s="1052"/>
      <c r="G554" s="1053"/>
      <c r="H554" s="1051"/>
      <c r="I554" s="1052"/>
      <c r="J554" s="1052"/>
      <c r="K554" s="1052"/>
      <c r="L554" s="1053"/>
    </row>
    <row r="555" spans="2:12" x14ac:dyDescent="0.25">
      <c r="B555" s="1051"/>
      <c r="C555" s="1052"/>
      <c r="D555" s="1052"/>
      <c r="E555" s="1052"/>
      <c r="F555" s="1052"/>
      <c r="G555" s="1053"/>
      <c r="H555" s="1051"/>
      <c r="I555" s="1052"/>
      <c r="J555" s="1052"/>
      <c r="K555" s="1052"/>
      <c r="L555" s="1053"/>
    </row>
    <row r="556" spans="2:12" x14ac:dyDescent="0.25">
      <c r="B556" s="1051"/>
      <c r="C556" s="1052"/>
      <c r="D556" s="1052"/>
      <c r="E556" s="1052"/>
      <c r="F556" s="1052"/>
      <c r="G556" s="1053"/>
      <c r="H556" s="1051"/>
      <c r="I556" s="1052"/>
      <c r="J556" s="1052"/>
      <c r="K556" s="1052"/>
      <c r="L556" s="1053"/>
    </row>
    <row r="557" spans="2:12" x14ac:dyDescent="0.25">
      <c r="B557" s="1051"/>
      <c r="C557" s="1052"/>
      <c r="D557" s="1052"/>
      <c r="E557" s="1052"/>
      <c r="F557" s="1052"/>
      <c r="G557" s="1053"/>
      <c r="H557" s="1051"/>
      <c r="I557" s="1052"/>
      <c r="J557" s="1052"/>
      <c r="K557" s="1052"/>
      <c r="L557" s="1053"/>
    </row>
    <row r="558" spans="2:12" ht="64.5" customHeight="1" x14ac:dyDescent="0.25">
      <c r="B558" s="1051"/>
      <c r="C558" s="1052"/>
      <c r="D558" s="1052"/>
      <c r="E558" s="1052"/>
      <c r="F558" s="1052"/>
      <c r="G558" s="1053"/>
      <c r="H558" s="1051"/>
      <c r="I558" s="1052"/>
      <c r="J558" s="1052"/>
      <c r="K558" s="1052"/>
      <c r="L558" s="1053"/>
    </row>
    <row r="559" spans="2:12" ht="62.25" customHeight="1" x14ac:dyDescent="0.25">
      <c r="B559" s="1063" t="s">
        <v>1418</v>
      </c>
      <c r="C559" s="1064"/>
      <c r="D559" s="1064"/>
      <c r="E559" s="1064"/>
      <c r="F559" s="1064"/>
      <c r="G559" s="1065"/>
      <c r="H559" s="1063" t="s">
        <v>1419</v>
      </c>
      <c r="I559" s="1064"/>
      <c r="J559" s="1064"/>
      <c r="K559" s="1064"/>
      <c r="L559" s="1065"/>
    </row>
    <row r="560" spans="2:12" ht="65.25" customHeight="1" thickBot="1" x14ac:dyDescent="0.3">
      <c r="B560" s="955"/>
      <c r="C560" s="1066"/>
      <c r="D560" s="1066"/>
      <c r="E560" s="1066"/>
      <c r="F560" s="1066"/>
      <c r="G560" s="1067"/>
      <c r="H560" s="955"/>
      <c r="I560" s="1066"/>
      <c r="J560" s="1066"/>
      <c r="K560" s="1066"/>
      <c r="L560" s="1067"/>
    </row>
    <row r="561" spans="2:12" x14ac:dyDescent="0.25">
      <c r="B561" s="1051" t="s">
        <v>453</v>
      </c>
      <c r="C561" s="1052"/>
      <c r="D561" s="1052"/>
      <c r="E561" s="1052"/>
      <c r="F561" s="1052"/>
      <c r="G561" s="1053"/>
      <c r="H561" s="1051" t="s">
        <v>454</v>
      </c>
      <c r="I561" s="1052"/>
      <c r="J561" s="1052"/>
      <c r="K561" s="1052"/>
      <c r="L561" s="1053"/>
    </row>
    <row r="562" spans="2:12" x14ac:dyDescent="0.25">
      <c r="B562" s="1051"/>
      <c r="C562" s="1052"/>
      <c r="D562" s="1052"/>
      <c r="E562" s="1052"/>
      <c r="F562" s="1052"/>
      <c r="G562" s="1053"/>
      <c r="H562" s="1051"/>
      <c r="I562" s="1052"/>
      <c r="J562" s="1052"/>
      <c r="K562" s="1052"/>
      <c r="L562" s="1053"/>
    </row>
    <row r="563" spans="2:12" x14ac:dyDescent="0.25">
      <c r="B563" s="1051"/>
      <c r="C563" s="1052"/>
      <c r="D563" s="1052"/>
      <c r="E563" s="1052"/>
      <c r="F563" s="1052"/>
      <c r="G563" s="1053"/>
      <c r="H563" s="1051"/>
      <c r="I563" s="1052"/>
      <c r="J563" s="1052"/>
      <c r="K563" s="1052"/>
      <c r="L563" s="1053"/>
    </row>
    <row r="564" spans="2:12" x14ac:dyDescent="0.25">
      <c r="B564" s="1051"/>
      <c r="C564" s="1052"/>
      <c r="D564" s="1052"/>
      <c r="E564" s="1052"/>
      <c r="F564" s="1052"/>
      <c r="G564" s="1053"/>
      <c r="H564" s="1051"/>
      <c r="I564" s="1052"/>
      <c r="J564" s="1052"/>
      <c r="K564" s="1052"/>
      <c r="L564" s="1053"/>
    </row>
    <row r="565" spans="2:12" x14ac:dyDescent="0.25">
      <c r="B565" s="1051"/>
      <c r="C565" s="1052"/>
      <c r="D565" s="1052"/>
      <c r="E565" s="1052"/>
      <c r="F565" s="1052"/>
      <c r="G565" s="1053"/>
      <c r="H565" s="1051"/>
      <c r="I565" s="1052"/>
      <c r="J565" s="1052"/>
      <c r="K565" s="1052"/>
      <c r="L565" s="1053"/>
    </row>
    <row r="566" spans="2:12" x14ac:dyDescent="0.25">
      <c r="B566" s="1051"/>
      <c r="C566" s="1052"/>
      <c r="D566" s="1052"/>
      <c r="E566" s="1052"/>
      <c r="F566" s="1052"/>
      <c r="G566" s="1053"/>
      <c r="H566" s="1051"/>
      <c r="I566" s="1052"/>
      <c r="J566" s="1052"/>
      <c r="K566" s="1052"/>
      <c r="L566" s="1053"/>
    </row>
    <row r="567" spans="2:12" x14ac:dyDescent="0.25">
      <c r="B567" s="1051"/>
      <c r="C567" s="1052"/>
      <c r="D567" s="1052"/>
      <c r="E567" s="1052"/>
      <c r="F567" s="1052"/>
      <c r="G567" s="1053"/>
      <c r="H567" s="1051"/>
      <c r="I567" s="1052"/>
      <c r="J567" s="1052"/>
      <c r="K567" s="1052"/>
      <c r="L567" s="1053"/>
    </row>
    <row r="568" spans="2:12" x14ac:dyDescent="0.25">
      <c r="B568" s="1051"/>
      <c r="C568" s="1052"/>
      <c r="D568" s="1052"/>
      <c r="E568" s="1052"/>
      <c r="F568" s="1052"/>
      <c r="G568" s="1053"/>
      <c r="H568" s="1051"/>
      <c r="I568" s="1052"/>
      <c r="J568" s="1052"/>
      <c r="K568" s="1052"/>
      <c r="L568" s="1053"/>
    </row>
    <row r="569" spans="2:12" x14ac:dyDescent="0.25">
      <c r="B569" s="1051"/>
      <c r="C569" s="1052"/>
      <c r="D569" s="1052"/>
      <c r="E569" s="1052"/>
      <c r="F569" s="1052"/>
      <c r="G569" s="1053"/>
      <c r="H569" s="1051"/>
      <c r="I569" s="1052"/>
      <c r="J569" s="1052"/>
      <c r="K569" s="1052"/>
      <c r="L569" s="1053"/>
    </row>
    <row r="570" spans="2:12" x14ac:dyDescent="0.25">
      <c r="B570" s="1051"/>
      <c r="C570" s="1052"/>
      <c r="D570" s="1052"/>
      <c r="E570" s="1052"/>
      <c r="F570" s="1052"/>
      <c r="G570" s="1053"/>
      <c r="H570" s="1051"/>
      <c r="I570" s="1052"/>
      <c r="J570" s="1052"/>
      <c r="K570" s="1052"/>
      <c r="L570" s="1053"/>
    </row>
    <row r="571" spans="2:12" x14ac:dyDescent="0.25">
      <c r="B571" s="1051"/>
      <c r="C571" s="1052"/>
      <c r="D571" s="1052"/>
      <c r="E571" s="1052"/>
      <c r="F571" s="1052"/>
      <c r="G571" s="1053"/>
      <c r="H571" s="1051"/>
      <c r="I571" s="1052"/>
      <c r="J571" s="1052"/>
      <c r="K571" s="1052"/>
      <c r="L571" s="1053"/>
    </row>
    <row r="572" spans="2:12" x14ac:dyDescent="0.25">
      <c r="B572" s="1051"/>
      <c r="C572" s="1052"/>
      <c r="D572" s="1052"/>
      <c r="E572" s="1052"/>
      <c r="F572" s="1052"/>
      <c r="G572" s="1053"/>
      <c r="H572" s="1051"/>
      <c r="I572" s="1052"/>
      <c r="J572" s="1052"/>
      <c r="K572" s="1052"/>
      <c r="L572" s="1053"/>
    </row>
    <row r="573" spans="2:12" x14ac:dyDescent="0.25">
      <c r="B573" s="1051"/>
      <c r="C573" s="1052"/>
      <c r="D573" s="1052"/>
      <c r="E573" s="1052"/>
      <c r="F573" s="1052"/>
      <c r="G573" s="1053"/>
      <c r="H573" s="1051"/>
      <c r="I573" s="1052"/>
      <c r="J573" s="1052"/>
      <c r="K573" s="1052"/>
      <c r="L573" s="1053"/>
    </row>
    <row r="574" spans="2:12" x14ac:dyDescent="0.25">
      <c r="B574" s="1051"/>
      <c r="C574" s="1052"/>
      <c r="D574" s="1052"/>
      <c r="E574" s="1052"/>
      <c r="F574" s="1052"/>
      <c r="G574" s="1053"/>
      <c r="H574" s="1051"/>
      <c r="I574" s="1052"/>
      <c r="J574" s="1052"/>
      <c r="K574" s="1052"/>
      <c r="L574" s="1053"/>
    </row>
    <row r="575" spans="2:12" ht="88.5" customHeight="1" x14ac:dyDescent="0.25">
      <c r="B575" s="1063" t="s">
        <v>1420</v>
      </c>
      <c r="C575" s="1064"/>
      <c r="D575" s="1064"/>
      <c r="E575" s="1064"/>
      <c r="F575" s="1064"/>
      <c r="G575" s="1065"/>
      <c r="H575" s="1063" t="s">
        <v>1421</v>
      </c>
      <c r="I575" s="1064"/>
      <c r="J575" s="1064"/>
      <c r="K575" s="1064"/>
      <c r="L575" s="1065"/>
    </row>
    <row r="576" spans="2:12" ht="15.75" thickBot="1" x14ac:dyDescent="0.3">
      <c r="B576" s="955"/>
      <c r="C576" s="1066"/>
      <c r="D576" s="1066"/>
      <c r="E576" s="1066"/>
      <c r="F576" s="1066"/>
      <c r="G576" s="1067"/>
      <c r="H576" s="955"/>
      <c r="I576" s="1066"/>
      <c r="J576" s="1066"/>
      <c r="K576" s="1066"/>
      <c r="L576" s="1067"/>
    </row>
  </sheetData>
  <mergeCells count="151">
    <mergeCell ref="B559:G560"/>
    <mergeCell ref="H559:L560"/>
    <mergeCell ref="B561:G574"/>
    <mergeCell ref="H561:L574"/>
    <mergeCell ref="B575:G576"/>
    <mergeCell ref="H575:L576"/>
    <mergeCell ref="B529:G542"/>
    <mergeCell ref="H529:L542"/>
    <mergeCell ref="B543:G544"/>
    <mergeCell ref="H543:L544"/>
    <mergeCell ref="B545:G558"/>
    <mergeCell ref="H545:L558"/>
    <mergeCell ref="B511:G512"/>
    <mergeCell ref="H511:L512"/>
    <mergeCell ref="B513:G526"/>
    <mergeCell ref="H513:L526"/>
    <mergeCell ref="B527:G528"/>
    <mergeCell ref="H527:L528"/>
    <mergeCell ref="B483:G496"/>
    <mergeCell ref="H483:L496"/>
    <mergeCell ref="B497:G497"/>
    <mergeCell ref="H497:L497"/>
    <mergeCell ref="B498:G510"/>
    <mergeCell ref="H498:L510"/>
    <mergeCell ref="B465:G466"/>
    <mergeCell ref="H465:L466"/>
    <mergeCell ref="B467:G480"/>
    <mergeCell ref="H467:L480"/>
    <mergeCell ref="B481:G482"/>
    <mergeCell ref="H481:L482"/>
    <mergeCell ref="B435:G448"/>
    <mergeCell ref="H435:L448"/>
    <mergeCell ref="B449:G450"/>
    <mergeCell ref="H449:L450"/>
    <mergeCell ref="B451:G464"/>
    <mergeCell ref="H451:L464"/>
    <mergeCell ref="B417:G418"/>
    <mergeCell ref="H417:L418"/>
    <mergeCell ref="B419:G432"/>
    <mergeCell ref="H419:L432"/>
    <mergeCell ref="B433:G434"/>
    <mergeCell ref="H433:L434"/>
    <mergeCell ref="B387:G400"/>
    <mergeCell ref="H387:L400"/>
    <mergeCell ref="B401:G402"/>
    <mergeCell ref="H401:L402"/>
    <mergeCell ref="B403:G416"/>
    <mergeCell ref="H403:L416"/>
    <mergeCell ref="B369:G370"/>
    <mergeCell ref="H369:L370"/>
    <mergeCell ref="B371:G384"/>
    <mergeCell ref="H371:L384"/>
    <mergeCell ref="B385:G386"/>
    <mergeCell ref="H385:L386"/>
    <mergeCell ref="B339:G352"/>
    <mergeCell ref="H339:L352"/>
    <mergeCell ref="B353:G354"/>
    <mergeCell ref="H353:L354"/>
    <mergeCell ref="B355:G368"/>
    <mergeCell ref="H355:L368"/>
    <mergeCell ref="B321:G322"/>
    <mergeCell ref="H321:L322"/>
    <mergeCell ref="B323:G336"/>
    <mergeCell ref="H323:L336"/>
    <mergeCell ref="B337:G338"/>
    <mergeCell ref="H337:L338"/>
    <mergeCell ref="B291:G304"/>
    <mergeCell ref="H291:L304"/>
    <mergeCell ref="B305:G306"/>
    <mergeCell ref="H305:L306"/>
    <mergeCell ref="B307:G320"/>
    <mergeCell ref="H307:L320"/>
    <mergeCell ref="B273:G274"/>
    <mergeCell ref="H273:L274"/>
    <mergeCell ref="B275:G288"/>
    <mergeCell ref="H275:L288"/>
    <mergeCell ref="B289:G290"/>
    <mergeCell ref="H289:L290"/>
    <mergeCell ref="B246:G259"/>
    <mergeCell ref="H246:L259"/>
    <mergeCell ref="B260:G261"/>
    <mergeCell ref="H260:L261"/>
    <mergeCell ref="B262:G272"/>
    <mergeCell ref="H262:L272"/>
    <mergeCell ref="B228:G229"/>
    <mergeCell ref="H228:L229"/>
    <mergeCell ref="B230:G243"/>
    <mergeCell ref="H230:L243"/>
    <mergeCell ref="B244:G245"/>
    <mergeCell ref="H244:L245"/>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rowBreaks count="3" manualBreakCount="3">
    <brk id="83" min="1" max="12" man="1"/>
    <brk id="275" min="1" max="12" man="1"/>
    <brk id="434" min="1" max="12"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10</vt:i4>
      </vt:variant>
    </vt:vector>
  </HeadingPairs>
  <TitlesOfParts>
    <vt:vector size="2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2020-12-28T14:26:33Z</dcterms:modified>
</cp:coreProperties>
</file>